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U:\69 Plattform naBe\09 Aktionsplan\LCC-Tools\Tools_Online\"/>
    </mc:Choice>
  </mc:AlternateContent>
  <xr:revisionPtr revIDLastSave="0" documentId="13_ncr:1_{29C044A1-94DD-4F16-AC5E-FE8B670F6B79}" xr6:coauthVersionLast="47" xr6:coauthVersionMax="47" xr10:uidLastSave="{00000000-0000-0000-0000-000000000000}"/>
  <bookViews>
    <workbookView xWindow="28680" yWindow="-120" windowWidth="29040" windowHeight="15840" activeTab="1" xr2:uid="{00000000-000D-0000-FFFF-FFFF00000000}"/>
  </bookViews>
  <sheets>
    <sheet name="TCO-Berechnung" sheetId="3" r:id="rId1"/>
    <sheet name="Information"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27" i="3" l="1"/>
  <c r="O27" i="3" s="1"/>
  <c r="P27" i="3" s="1"/>
  <c r="Q27" i="3" s="1"/>
  <c r="R27" i="3" s="1"/>
  <c r="S27" i="3" s="1"/>
  <c r="T27" i="3" s="1"/>
  <c r="J82" i="3"/>
  <c r="I82" i="3"/>
  <c r="H82" i="3"/>
  <c r="G82" i="3"/>
  <c r="F82" i="3"/>
  <c r="U27" i="3" l="1"/>
  <c r="T30" i="3"/>
  <c r="Q30" i="3"/>
  <c r="R30" i="3"/>
  <c r="P30" i="3"/>
  <c r="O30" i="3"/>
  <c r="N30" i="3"/>
  <c r="S30" i="3"/>
  <c r="F20" i="3"/>
  <c r="J80" i="3"/>
  <c r="I80" i="3"/>
  <c r="H80" i="3"/>
  <c r="G80" i="3"/>
  <c r="F80" i="3"/>
  <c r="M30" i="3"/>
  <c r="L30" i="3"/>
  <c r="K30" i="3"/>
  <c r="J30" i="3"/>
  <c r="I30" i="3"/>
  <c r="H30" i="3"/>
  <c r="G30" i="3"/>
  <c r="F30" i="3"/>
  <c r="E30" i="3"/>
  <c r="D30" i="3"/>
  <c r="D28" i="3"/>
  <c r="E28" i="3" s="1"/>
  <c r="V27" i="3" l="1"/>
  <c r="U30" i="3"/>
  <c r="I65" i="3"/>
  <c r="H65" i="3"/>
  <c r="G65" i="3"/>
  <c r="D36" i="3" s="1"/>
  <c r="D37" i="3" s="1"/>
  <c r="D38" i="3" s="1"/>
  <c r="F65" i="3"/>
  <c r="J65" i="3"/>
  <c r="G69" i="3"/>
  <c r="F69" i="3"/>
  <c r="D29" i="3"/>
  <c r="E29" i="3" s="1"/>
  <c r="F28" i="3"/>
  <c r="W27" i="3" l="1"/>
  <c r="V30" i="3"/>
  <c r="D32" i="3"/>
  <c r="D33" i="3" s="1"/>
  <c r="D34" i="3" s="1"/>
  <c r="E36" i="3"/>
  <c r="E37" i="3" s="1"/>
  <c r="E38" i="3" s="1"/>
  <c r="D48" i="3"/>
  <c r="D49" i="3" s="1"/>
  <c r="D50" i="3" s="1"/>
  <c r="F44" i="3"/>
  <c r="F45" i="3" s="1"/>
  <c r="F40" i="3"/>
  <c r="F41" i="3" s="1"/>
  <c r="F36" i="3"/>
  <c r="F37" i="3" s="1"/>
  <c r="G28" i="3"/>
  <c r="F29" i="3"/>
  <c r="X27" i="3" l="1"/>
  <c r="W30" i="3"/>
  <c r="F32" i="3"/>
  <c r="F33" i="3" s="1"/>
  <c r="E32" i="3"/>
  <c r="E33" i="3" s="1"/>
  <c r="E34" i="3" s="1"/>
  <c r="F48" i="3"/>
  <c r="F49" i="3" s="1"/>
  <c r="E48" i="3"/>
  <c r="E49" i="3" s="1"/>
  <c r="E50" i="3" s="1"/>
  <c r="E40" i="3"/>
  <c r="E41" i="3" s="1"/>
  <c r="D40" i="3"/>
  <c r="D41" i="3" s="1"/>
  <c r="D42" i="3" s="1"/>
  <c r="E44" i="3"/>
  <c r="E45" i="3" s="1"/>
  <c r="D44" i="3"/>
  <c r="D45" i="3" s="1"/>
  <c r="D46" i="3" s="1"/>
  <c r="G29" i="3"/>
  <c r="F38" i="3"/>
  <c r="G32" i="3"/>
  <c r="G33" i="3" s="1"/>
  <c r="G48" i="3"/>
  <c r="G49" i="3" s="1"/>
  <c r="G36" i="3"/>
  <c r="G37" i="3" s="1"/>
  <c r="G40" i="3"/>
  <c r="G41" i="3" s="1"/>
  <c r="H28" i="3"/>
  <c r="G44" i="3"/>
  <c r="G45" i="3" s="1"/>
  <c r="Y27" i="3" l="1"/>
  <c r="X30" i="3"/>
  <c r="E46" i="3"/>
  <c r="F46" i="3" s="1"/>
  <c r="G46" i="3" s="1"/>
  <c r="F34" i="3"/>
  <c r="G34" i="3" s="1"/>
  <c r="F50" i="3"/>
  <c r="G50" i="3" s="1"/>
  <c r="H29" i="3"/>
  <c r="E42" i="3"/>
  <c r="F42" i="3" s="1"/>
  <c r="G42" i="3" s="1"/>
  <c r="G38" i="3"/>
  <c r="H48" i="3"/>
  <c r="H49" i="3" s="1"/>
  <c r="H32" i="3"/>
  <c r="H33" i="3" s="1"/>
  <c r="H36" i="3"/>
  <c r="H37" i="3" s="1"/>
  <c r="H40" i="3"/>
  <c r="H41" i="3" s="1"/>
  <c r="I28" i="3"/>
  <c r="H44" i="3"/>
  <c r="H45" i="3" s="1"/>
  <c r="Z27" i="3" l="1"/>
  <c r="Y30" i="3"/>
  <c r="H34" i="3"/>
  <c r="H38" i="3"/>
  <c r="H42" i="3"/>
  <c r="H46" i="3"/>
  <c r="H50" i="3"/>
  <c r="I36" i="3"/>
  <c r="I37" i="3" s="1"/>
  <c r="I40" i="3"/>
  <c r="I41" i="3" s="1"/>
  <c r="J28" i="3"/>
  <c r="I44" i="3"/>
  <c r="I45" i="3" s="1"/>
  <c r="I48" i="3"/>
  <c r="I49" i="3" s="1"/>
  <c r="I32" i="3"/>
  <c r="I33" i="3" s="1"/>
  <c r="I29" i="3"/>
  <c r="AA27" i="3" l="1"/>
  <c r="Z30" i="3"/>
  <c r="I50" i="3"/>
  <c r="I42" i="3"/>
  <c r="I34" i="3"/>
  <c r="I46" i="3"/>
  <c r="I38" i="3"/>
  <c r="J36" i="3"/>
  <c r="J37" i="3" s="1"/>
  <c r="J40" i="3"/>
  <c r="J41" i="3" s="1"/>
  <c r="K28" i="3"/>
  <c r="J44" i="3"/>
  <c r="J45" i="3" s="1"/>
  <c r="J48" i="3"/>
  <c r="J49" i="3" s="1"/>
  <c r="J32" i="3"/>
  <c r="J33" i="3" s="1"/>
  <c r="J29" i="3"/>
  <c r="AB27" i="3" l="1"/>
  <c r="AB30" i="3" s="1"/>
  <c r="AA30" i="3"/>
  <c r="J50" i="3"/>
  <c r="J34" i="3"/>
  <c r="J42" i="3"/>
  <c r="J46" i="3"/>
  <c r="J38" i="3"/>
  <c r="K29" i="3"/>
  <c r="K40" i="3"/>
  <c r="K41" i="3" s="1"/>
  <c r="L28" i="3"/>
  <c r="K44" i="3"/>
  <c r="K45" i="3" s="1"/>
  <c r="K48" i="3"/>
  <c r="K49" i="3" s="1"/>
  <c r="K32" i="3"/>
  <c r="K33" i="3" s="1"/>
  <c r="K36" i="3"/>
  <c r="K37" i="3" s="1"/>
  <c r="K34" i="3" l="1"/>
  <c r="K50" i="3"/>
  <c r="K42" i="3"/>
  <c r="K46" i="3"/>
  <c r="L29" i="3"/>
  <c r="K38" i="3"/>
  <c r="L40" i="3"/>
  <c r="L41" i="3" s="1"/>
  <c r="M28" i="3"/>
  <c r="N28" i="3" s="1"/>
  <c r="L44" i="3"/>
  <c r="L45" i="3" s="1"/>
  <c r="L48" i="3"/>
  <c r="L49" i="3" s="1"/>
  <c r="L50" i="3" s="1"/>
  <c r="L32" i="3"/>
  <c r="L33" i="3" s="1"/>
  <c r="L36" i="3"/>
  <c r="L37" i="3" s="1"/>
  <c r="L34" i="3" l="1"/>
  <c r="O28" i="3"/>
  <c r="N36" i="3"/>
  <c r="N37" i="3" s="1"/>
  <c r="N32" i="3"/>
  <c r="N33" i="3" s="1"/>
  <c r="N40" i="3"/>
  <c r="N41" i="3" s="1"/>
  <c r="N48" i="3"/>
  <c r="N49" i="3" s="1"/>
  <c r="N44" i="3"/>
  <c r="N45" i="3" s="1"/>
  <c r="L42" i="3"/>
  <c r="L38" i="3"/>
  <c r="L46" i="3"/>
  <c r="M44" i="3"/>
  <c r="M45" i="3" s="1"/>
  <c r="M48" i="3"/>
  <c r="M49" i="3" s="1"/>
  <c r="M50" i="3" s="1"/>
  <c r="M32" i="3"/>
  <c r="M33" i="3" s="1"/>
  <c r="M34" i="3" s="1"/>
  <c r="F81" i="3" s="1"/>
  <c r="M36" i="3"/>
  <c r="M37" i="3" s="1"/>
  <c r="M40" i="3"/>
  <c r="M41" i="3" s="1"/>
  <c r="M29" i="3"/>
  <c r="N29" i="3" s="1"/>
  <c r="O29" i="3" l="1"/>
  <c r="N34" i="3"/>
  <c r="N50" i="3"/>
  <c r="P28" i="3"/>
  <c r="O36" i="3"/>
  <c r="O37" i="3" s="1"/>
  <c r="O32" i="3"/>
  <c r="O33" i="3" s="1"/>
  <c r="O40" i="3"/>
  <c r="O41" i="3" s="1"/>
  <c r="O48" i="3"/>
  <c r="O49" i="3" s="1"/>
  <c r="O44" i="3"/>
  <c r="O45" i="3" s="1"/>
  <c r="M46" i="3"/>
  <c r="N46" i="3" s="1"/>
  <c r="M38" i="3"/>
  <c r="N38" i="3" s="1"/>
  <c r="M42" i="3"/>
  <c r="N42" i="3" s="1"/>
  <c r="O34" i="3" l="1"/>
  <c r="O46" i="3"/>
  <c r="Q28" i="3"/>
  <c r="P48" i="3"/>
  <c r="P49" i="3" s="1"/>
  <c r="P44" i="3"/>
  <c r="P45" i="3" s="1"/>
  <c r="P46" i="3" s="1"/>
  <c r="P36" i="3"/>
  <c r="P37" i="3" s="1"/>
  <c r="P32" i="3"/>
  <c r="P33" i="3" s="1"/>
  <c r="P34" i="3" s="1"/>
  <c r="P40" i="3"/>
  <c r="P41" i="3" s="1"/>
  <c r="O38" i="3"/>
  <c r="P38" i="3" s="1"/>
  <c r="O50" i="3"/>
  <c r="O42" i="3"/>
  <c r="P29" i="3"/>
  <c r="Q29" i="3" s="1"/>
  <c r="P50" i="3" l="1"/>
  <c r="P42" i="3"/>
  <c r="R28" i="3"/>
  <c r="R29" i="3" s="1"/>
  <c r="Q48" i="3"/>
  <c r="Q49" i="3" s="1"/>
  <c r="Q44" i="3"/>
  <c r="Q45" i="3" s="1"/>
  <c r="Q46" i="3" s="1"/>
  <c r="Q40" i="3"/>
  <c r="Q41" i="3" s="1"/>
  <c r="Q36" i="3"/>
  <c r="Q37" i="3" s="1"/>
  <c r="Q38" i="3" s="1"/>
  <c r="Q32" i="3"/>
  <c r="Q33" i="3" s="1"/>
  <c r="Q34" i="3" s="1"/>
  <c r="Q50" i="3" l="1"/>
  <c r="Q42" i="3"/>
  <c r="S28" i="3"/>
  <c r="R40" i="3"/>
  <c r="R41" i="3" s="1"/>
  <c r="R48" i="3"/>
  <c r="R49" i="3" s="1"/>
  <c r="R50" i="3" s="1"/>
  <c r="R44" i="3"/>
  <c r="R45" i="3" s="1"/>
  <c r="R46" i="3" s="1"/>
  <c r="R36" i="3"/>
  <c r="R37" i="3" s="1"/>
  <c r="R38" i="3" s="1"/>
  <c r="R32" i="3"/>
  <c r="R33" i="3" s="1"/>
  <c r="R34" i="3" s="1"/>
  <c r="R42" i="3" l="1"/>
  <c r="T28" i="3"/>
  <c r="S36" i="3"/>
  <c r="S37" i="3" s="1"/>
  <c r="S38" i="3" s="1"/>
  <c r="S32" i="3"/>
  <c r="S33" i="3" s="1"/>
  <c r="S34" i="3" s="1"/>
  <c r="S40" i="3"/>
  <c r="S41" i="3" s="1"/>
  <c r="S44" i="3"/>
  <c r="S45" i="3" s="1"/>
  <c r="S46" i="3" s="1"/>
  <c r="S48" i="3"/>
  <c r="S49" i="3" s="1"/>
  <c r="S50" i="3" s="1"/>
  <c r="S29" i="3"/>
  <c r="S42" i="3" l="1"/>
  <c r="U28" i="3"/>
  <c r="T36" i="3"/>
  <c r="T37" i="3" s="1"/>
  <c r="T38" i="3" s="1"/>
  <c r="T48" i="3"/>
  <c r="T49" i="3" s="1"/>
  <c r="T50" i="3" s="1"/>
  <c r="T44" i="3"/>
  <c r="T45" i="3" s="1"/>
  <c r="T46" i="3" s="1"/>
  <c r="T40" i="3"/>
  <c r="T41" i="3" s="1"/>
  <c r="T42" i="3" s="1"/>
  <c r="T32" i="3"/>
  <c r="T33" i="3" s="1"/>
  <c r="T34" i="3" s="1"/>
  <c r="T29" i="3"/>
  <c r="V28" i="3" l="1"/>
  <c r="U36" i="3"/>
  <c r="U37" i="3" s="1"/>
  <c r="U38" i="3" s="1"/>
  <c r="U40" i="3"/>
  <c r="U41" i="3" s="1"/>
  <c r="U42" i="3" s="1"/>
  <c r="U48" i="3"/>
  <c r="U49" i="3" s="1"/>
  <c r="U50" i="3" s="1"/>
  <c r="U44" i="3"/>
  <c r="U45" i="3" s="1"/>
  <c r="U46" i="3" s="1"/>
  <c r="U32" i="3"/>
  <c r="U33" i="3" s="1"/>
  <c r="U34" i="3" s="1"/>
  <c r="U29" i="3"/>
  <c r="W28" i="3" l="1"/>
  <c r="V36" i="3"/>
  <c r="V37" i="3" s="1"/>
  <c r="V38" i="3" s="1"/>
  <c r="V32" i="3"/>
  <c r="V33" i="3" s="1"/>
  <c r="V34" i="3" s="1"/>
  <c r="V40" i="3"/>
  <c r="V41" i="3" s="1"/>
  <c r="V42" i="3" s="1"/>
  <c r="V48" i="3"/>
  <c r="V49" i="3" s="1"/>
  <c r="V50" i="3" s="1"/>
  <c r="V44" i="3"/>
  <c r="V45" i="3" s="1"/>
  <c r="V46" i="3" s="1"/>
  <c r="V29" i="3"/>
  <c r="X28" i="3" l="1"/>
  <c r="W36" i="3"/>
  <c r="W37" i="3" s="1"/>
  <c r="W38" i="3" s="1"/>
  <c r="W32" i="3"/>
  <c r="W33" i="3" s="1"/>
  <c r="W34" i="3" s="1"/>
  <c r="W40" i="3"/>
  <c r="W41" i="3" s="1"/>
  <c r="W42" i="3" s="1"/>
  <c r="W48" i="3"/>
  <c r="W49" i="3" s="1"/>
  <c r="W50" i="3" s="1"/>
  <c r="W44" i="3"/>
  <c r="W45" i="3" s="1"/>
  <c r="W46" i="3" s="1"/>
  <c r="W29" i="3"/>
  <c r="X29" i="3" s="1"/>
  <c r="Y28" i="3" l="1"/>
  <c r="X48" i="3"/>
  <c r="X49" i="3" s="1"/>
  <c r="X50" i="3" s="1"/>
  <c r="X36" i="3"/>
  <c r="X37" i="3" s="1"/>
  <c r="X38" i="3" s="1"/>
  <c r="X32" i="3"/>
  <c r="X33" i="3" s="1"/>
  <c r="X34" i="3" s="1"/>
  <c r="X40" i="3"/>
  <c r="X41" i="3" s="1"/>
  <c r="X42" i="3" s="1"/>
  <c r="X44" i="3"/>
  <c r="X45" i="3" s="1"/>
  <c r="X46" i="3" s="1"/>
  <c r="Z28" i="3" l="1"/>
  <c r="Y48" i="3"/>
  <c r="Y49" i="3" s="1"/>
  <c r="Y50" i="3" s="1"/>
  <c r="Y44" i="3"/>
  <c r="Y45" i="3" s="1"/>
  <c r="Y46" i="3" s="1"/>
  <c r="Y36" i="3"/>
  <c r="Y37" i="3" s="1"/>
  <c r="Y38" i="3" s="1"/>
  <c r="Y32" i="3"/>
  <c r="Y33" i="3" s="1"/>
  <c r="Y34" i="3" s="1"/>
  <c r="Y40" i="3"/>
  <c r="Y41" i="3" s="1"/>
  <c r="Y42" i="3" s="1"/>
  <c r="Y29" i="3"/>
  <c r="AA28" i="3" l="1"/>
  <c r="Z40" i="3"/>
  <c r="Z41" i="3" s="1"/>
  <c r="Z42" i="3" s="1"/>
  <c r="Z48" i="3"/>
  <c r="Z49" i="3" s="1"/>
  <c r="Z50" i="3" s="1"/>
  <c r="Z32" i="3"/>
  <c r="Z33" i="3" s="1"/>
  <c r="Z34" i="3" s="1"/>
  <c r="Z36" i="3"/>
  <c r="Z37" i="3" s="1"/>
  <c r="Z38" i="3" s="1"/>
  <c r="Z44" i="3"/>
  <c r="Z45" i="3" s="1"/>
  <c r="Z46" i="3" s="1"/>
  <c r="Z29" i="3"/>
  <c r="AB28" i="3" l="1"/>
  <c r="AA36" i="3"/>
  <c r="AA37" i="3" s="1"/>
  <c r="AA38" i="3" s="1"/>
  <c r="AA32" i="3"/>
  <c r="AA33" i="3" s="1"/>
  <c r="AA34" i="3" s="1"/>
  <c r="AA48" i="3"/>
  <c r="AA49" i="3" s="1"/>
  <c r="AA50" i="3" s="1"/>
  <c r="AA40" i="3"/>
  <c r="AA41" i="3" s="1"/>
  <c r="AA42" i="3" s="1"/>
  <c r="AA44" i="3"/>
  <c r="AA45" i="3" s="1"/>
  <c r="AA46" i="3" s="1"/>
  <c r="AA29" i="3"/>
  <c r="AB29" i="3" l="1"/>
  <c r="AB40" i="3"/>
  <c r="AB41" i="3" s="1"/>
  <c r="AB42" i="3" s="1"/>
  <c r="H81" i="3" s="1"/>
  <c r="H83" i="3" s="1"/>
  <c r="AB48" i="3"/>
  <c r="AB49" i="3" s="1"/>
  <c r="AB50" i="3" s="1"/>
  <c r="J81" i="3" s="1"/>
  <c r="J83" i="3" s="1"/>
  <c r="AB44" i="3"/>
  <c r="AB45" i="3" s="1"/>
  <c r="AB46" i="3" s="1"/>
  <c r="I81" i="3" s="1"/>
  <c r="I83" i="3" s="1"/>
  <c r="AB32" i="3"/>
  <c r="AB33" i="3" s="1"/>
  <c r="AB34" i="3" s="1"/>
  <c r="F83" i="3" s="1"/>
  <c r="AB36" i="3"/>
  <c r="AB37" i="3" s="1"/>
  <c r="AB38" i="3" s="1"/>
  <c r="G81" i="3" s="1"/>
  <c r="G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Angelika Tisch</author>
  </authors>
  <commentList>
    <comment ref="C11" authorId="0" shapeId="0" xr:uid="{00000000-0006-0000-0000-000001000000}">
      <text>
        <r>
          <rPr>
            <sz val="9"/>
            <color indexed="81"/>
            <rFont val="Segoe UI"/>
            <family val="2"/>
          </rPr>
          <t>Finden Sie hier direkt weitere Informationen.</t>
        </r>
      </text>
    </comment>
    <comment ref="C19" authorId="0" shapeId="0" xr:uid="{00000000-0006-0000-0000-000002000000}">
      <text>
        <r>
          <rPr>
            <sz val="9"/>
            <color indexed="81"/>
            <rFont val="Segoe UI"/>
            <family val="2"/>
          </rPr>
          <t xml:space="preserve">Die Nutzungsdauer kann max. 25 Jahre betragen.
</t>
        </r>
      </text>
    </comment>
    <comment ref="C21" authorId="0" shapeId="0" xr:uid="{00000000-0006-0000-0000-000003000000}">
      <text>
        <r>
          <rPr>
            <sz val="11"/>
            <color indexed="81"/>
            <rFont val="Calibri"/>
            <family val="2"/>
          </rPr>
          <t>Hier sind die Stromkosten Ihrer Organisation bzw. der Organisation einzutragen, von der die Geräte genutzt werden.</t>
        </r>
      </text>
    </comment>
    <comment ref="C24" authorId="0" shapeId="0" xr:uid="{00000000-0006-0000-0000-000004000000}">
      <text>
        <r>
          <rPr>
            <sz val="11"/>
            <color indexed="81"/>
            <rFont val="Calibri"/>
            <family val="2"/>
          </rPr>
          <t>Die zukünftigen Strompreisentwicklungen können z. B. auf Basis der Entwicklungen der vergangenen Jahre abgeschätzt werden. Die e-Control veröffentlicht Statistiken zur Strompreisentwicklung der vergangenen Jahre (https://www.e-control.at/statistik/e-statistik/archiv/marktstatistik/preisentwicklungen).</t>
        </r>
      </text>
    </comment>
    <comment ref="C25" authorId="0" shapeId="0" xr:uid="{00000000-0006-0000-0000-000005000000}">
      <text>
        <r>
          <rPr>
            <sz val="11"/>
            <color indexed="81"/>
            <rFont val="Calibri"/>
            <family val="2"/>
            <scheme val="minor"/>
          </rPr>
          <t>Die Österreichische Nationalbank informiert über die Entwicklung des Basiszinssatzes: https://www.oenb.at/isaweb/report.do?lang=DE&amp;report=2.1</t>
        </r>
      </text>
    </comment>
    <comment ref="C61" authorId="0" shapeId="0" xr:uid="{00000000-0006-0000-0000-000006000000}">
      <text>
        <r>
          <rPr>
            <sz val="11"/>
            <color indexed="81"/>
            <rFont val="Calibri"/>
            <family val="2"/>
          </rPr>
          <t>Hier können einmalig anfallende Kosten wie die Installation der Lampen (= Leuchtmittel) eingetragen werden, die nicht im Preis pro Stück inkludiert sind.</t>
        </r>
      </text>
    </comment>
    <comment ref="C64" authorId="0" shapeId="0" xr:uid="{00000000-0006-0000-0000-000007000000}">
      <text>
        <r>
          <rPr>
            <sz val="11"/>
            <color indexed="81"/>
            <rFont val="Calibri"/>
            <family val="2"/>
          </rPr>
          <t xml:space="preserve">Der Stromverbrauch einer Lampe im Ein-Zustand pro 1.000 Stunden ist auf der Energieverbrauchskennzeichnung dargestellt.
</t>
        </r>
      </text>
    </comment>
    <comment ref="C65" authorId="0" shapeId="0" xr:uid="{00000000-0006-0000-0000-000008000000}">
      <text>
        <r>
          <rPr>
            <sz val="11"/>
            <color indexed="81"/>
            <rFont val="Calibri"/>
            <family val="2"/>
          </rPr>
          <t xml:space="preserve">Der ETEC ist der jährliche Stromverbrauch des Computers für eine typische Nutzung (d. h., dass der Computer eine bestimmte Zeit an- und ausgeschalten ist bzw. sich im Sleep-Modus befindet). Der ETEC des Computers ist i. d. R. in den technischen Unterlagen enthalten.
</t>
        </r>
      </text>
    </comment>
    <comment ref="C69" authorId="0" shapeId="0" xr:uid="{00000000-0006-0000-0000-000009000000}">
      <text>
        <r>
          <rPr>
            <sz val="9"/>
            <color indexed="81"/>
            <rFont val="Segoe UI"/>
            <family val="2"/>
          </rPr>
          <t>Die Angaben in dieser Zeile zeigen, ob die von Ihnen geplante Nutzungsdauer der Lampe in Jahren (siehe Zelle F19) mit der Lampe erreichbar ist.</t>
        </r>
      </text>
    </comment>
    <comment ref="C71" authorId="0" shapeId="0" xr:uid="{00000000-0006-0000-0000-00000A000000}">
      <text>
        <r>
          <rPr>
            <sz val="11"/>
            <color indexed="81"/>
            <rFont val="Calibri"/>
            <family val="2"/>
            <scheme val="minor"/>
          </rPr>
          <t xml:space="preserve">Sollten Sie die Wartungskosten berücksichtigen wollen, können Sie wählen:
- ob Sie sie in Form von einmaligen Kosten über die Nutzungsdauer der Lampe (=des Leuchtmittels) angeben und/oder
- in Form von jährlichen Kosten pro Lampe. </t>
        </r>
      </text>
    </comment>
  </commentList>
</comments>
</file>

<file path=xl/sharedStrings.xml><?xml version="1.0" encoding="utf-8"?>
<sst xmlns="http://schemas.openxmlformats.org/spreadsheetml/2006/main" count="92" uniqueCount="63">
  <si>
    <t>Stück</t>
  </si>
  <si>
    <t>%</t>
  </si>
  <si>
    <t>Angebot 1</t>
  </si>
  <si>
    <t>Angebot 2</t>
  </si>
  <si>
    <t>Angebot 3</t>
  </si>
  <si>
    <t>Angebot 4</t>
  </si>
  <si>
    <t>Angebot 5</t>
  </si>
  <si>
    <t>Stromkosten</t>
  </si>
  <si>
    <t>€/kWh</t>
  </si>
  <si>
    <t>Anschaffungskosten</t>
  </si>
  <si>
    <t xml:space="preserve">€/Stück </t>
  </si>
  <si>
    <t>€/Stück*Jahr</t>
  </si>
  <si>
    <t>Ergebnisse</t>
  </si>
  <si>
    <t>kWh/Jahr</t>
  </si>
  <si>
    <t>in Jahren</t>
  </si>
  <si>
    <t xml:space="preserve">Dieses Dokument lässt sich als A4 im Querformat ausdrucken </t>
  </si>
  <si>
    <t>Geplante Nutzungsdauer</t>
  </si>
  <si>
    <t>Stromkosten (inkl. Gebühren und Steuern)</t>
  </si>
  <si>
    <t>Anschaffungspreis pro Stück (inkl. Steuer)</t>
  </si>
  <si>
    <t>Summe der Anschaffungskosten</t>
  </si>
  <si>
    <t xml:space="preserve">Erforderliche Daten </t>
  </si>
  <si>
    <t xml:space="preserve">Optionale Daten </t>
  </si>
  <si>
    <t xml:space="preserve"> </t>
  </si>
  <si>
    <t>Jährliche Steigerung der Stromkosten</t>
  </si>
  <si>
    <t>Jahr</t>
  </si>
  <si>
    <t>Strompreis</t>
  </si>
  <si>
    <t>Summe des Strompreises</t>
  </si>
  <si>
    <t>Basiszinssatz</t>
  </si>
  <si>
    <t>Stromkosten diskontiert</t>
  </si>
  <si>
    <t>Summe Stromkosten</t>
  </si>
  <si>
    <t>Weitere Kosten, die im Zuge der Beschaffung einmalig anfallen</t>
  </si>
  <si>
    <t>Summe der Stromkosten</t>
  </si>
  <si>
    <t>Ist die obere rechte Ecke einer Zelle rot markiert, so befindet sich hier eine Erläuterung</t>
  </si>
  <si>
    <t>In den orangenen Feldern stehen die Ergebnisse der Berechnung</t>
  </si>
  <si>
    <t>Die hellgrünen Felder können optional befüllt werden (bereits eingetragene Werte können gelöscht oder überschrieben werden)</t>
  </si>
  <si>
    <t>Bitte befüllen Sie die dunkelgrünen Felder (bereits eingetragene Werte können gelöscht oder überschrieben werden)</t>
  </si>
  <si>
    <t>in Stunden (h)</t>
  </si>
  <si>
    <t>kWh/1.000 h</t>
  </si>
  <si>
    <t>Jährlicher Stromverbrauch bei der oben angegebenen Nutzungsdauer</t>
  </si>
  <si>
    <t>TCO der einzelnen Angebote</t>
  </si>
  <si>
    <t>Anzahl der zu beschaffenden Lampen</t>
  </si>
  <si>
    <t>Anzahl der Stunden im Jahr, in denen die Lampen angeschaltet sind</t>
  </si>
  <si>
    <t>Stromverbrauch der Lampe im Ein-Zustand pro 1.000 h</t>
  </si>
  <si>
    <t>Wartungskosten</t>
  </si>
  <si>
    <t>Einmalige Wartungskosten pro Lampe</t>
  </si>
  <si>
    <t>Jährliche Wartungskosten pro Lampe</t>
  </si>
  <si>
    <t>Lebensdauer</t>
  </si>
  <si>
    <t>Lebensdauer der Lampe</t>
  </si>
  <si>
    <t>Summe der Wartungskosten</t>
  </si>
  <si>
    <t>Lebensdauer der Lampe in Jahren bezogen auf die Anzahl der Std., die die Lampe angeschaltet ist (siehe F20)</t>
  </si>
  <si>
    <t>Erläuterungen zum naBe-Tool zur Berechnung der TCO von Lampen (= Leuchtmittel bzw. Lichtquellen)</t>
  </si>
  <si>
    <t xml:space="preserve">Das TCO-Tool berücksichtigt Kosten, die während der Nutzung anfallen. Tragen Sie in den grün hinterlegten Feldern Ihre Angaben ein. Bereits eingetragene Werte können Sie ersetzen oder beibehalten. </t>
  </si>
  <si>
    <t xml:space="preserve">Wo finden sich welche Werte? </t>
  </si>
  <si>
    <r>
      <t>Restwert bei Verkauf oder Kosten der Entsorgung:</t>
    </r>
    <r>
      <rPr>
        <sz val="11"/>
        <color rgb="FF000000"/>
        <rFont val="Calibri"/>
        <family val="2"/>
        <scheme val="minor"/>
      </rPr>
      <t xml:space="preserve"> Hier kann ein Wert eingetragen werden, soweit Einnahmen beim Verkauf bzw. die entstehenden Kosten durch die Entsorgung von Alt-Geräte abgeschätzt werden kann. Wichtig ist, dass Sie bei einer etwaigen Einnahme im TCO-Tool ein negatives Vorzeichen eintragen.</t>
    </r>
  </si>
  <si>
    <r>
      <t>Stromverbrauch</t>
    </r>
    <r>
      <rPr>
        <sz val="11"/>
        <color rgb="FF000000"/>
        <rFont val="Calibri"/>
        <family val="2"/>
        <scheme val="minor"/>
      </rPr>
      <t xml:space="preserve">: Die Verordnung (EU) 2019/2015* legt die Energieverbrauchskennzeichnung von Lampen bzw. Lichtquellen fest. Alle Lampen, die in der EU vertrieben werden, müssen diese Anforderungen erfüllen. Die Verordnung legt fest, dass auf dem Label für die </t>
    </r>
    <r>
      <rPr>
        <b/>
        <sz val="11"/>
        <color rgb="FF000000"/>
        <rFont val="Calibri"/>
        <family val="2"/>
        <scheme val="minor"/>
      </rPr>
      <t>Energieverbrauchskennzeichnung und in den technischen Unterlagen der Lampen</t>
    </r>
    <r>
      <rPr>
        <sz val="11"/>
        <color rgb="FF000000"/>
        <rFont val="Calibri"/>
        <family val="2"/>
        <scheme val="minor"/>
      </rPr>
      <t xml:space="preserve"> Angaben zum Stromverbrauch im Ein-Zustand in kWh pro 1.000 h Nutzungsdauer enthalten sein müssen.</t>
    </r>
  </si>
  <si>
    <t>Hinweise zum Tool</t>
  </si>
  <si>
    <t>Das Tool kann sowohl für eine statische als auch eine dynamische Investitionsrechnung verwendet werden. Bei der statischen Investitionsrechnung wird der Zeitwert des Geldes nicht berücksichtigt. Hier wird z. B. angenommen, dass eine Zahlung über 50 Euro, die in zwei Jahren getätigt wird, auch heute einen Wert von 50 Euro besitzt. Bei der dynamischen Investitionsrechnung wird der Zeitwert des Geldes berücksichtigt. Zukünftige Zahlungen werden dabei mit dem Basiszinssatz auf den gegenwärtigen Zeitpunkt ab- bzw. aufgezinst. Wird beim Basiszinssatz (in Zelle F25 des TCO-Tools) der Wert "0" eingegeben, so ist die Investitionsrechnung statisch, wird ein Wert ungleich "0" angegeben, so ist sie dynamisch (Kapitalwertmethode).</t>
  </si>
  <si>
    <r>
      <t xml:space="preserve">* </t>
    </r>
    <r>
      <rPr>
        <i/>
        <sz val="11"/>
        <color rgb="FF000000"/>
        <rFont val="Calibri"/>
        <family val="2"/>
        <scheme val="minor"/>
      </rPr>
      <t>Delegierte Verordnung (EU) 2019/2015 der Kommission vom vom 11. März 2019 zur Ergänzung der Verordnung (EU) 2017/1369 des Europäischen Parlaments und des Rates in Bezug auf die Energieverbrauchskennzeichnung von Lichtquellen und zur Aufhebung der Delegierten Verordnung (EU) Nr. 874/2012 der Kommission. Abl. Nr. L 315 vom 5.12.2019, S. 68</t>
    </r>
  </si>
  <si>
    <r>
      <t>Jährliche Steigerung der Stromkosten:</t>
    </r>
    <r>
      <rPr>
        <sz val="11"/>
        <color rgb="FF000000"/>
        <rFont val="Calibri"/>
        <family val="2"/>
        <scheme val="minor"/>
      </rPr>
      <t xml:space="preserve"> Der Wert ist mit deutlichen Unsicherheiten behaftet, da unklar ist, wie sich der Strompreis in Zukunft entwickeln wird. Eine Möglichkeit besteht darin, ihn auf Basis der Entwicklungen der vergangenen Jahre abzuschätzen. Die e-Control informiert über die Preisentwicklung von Strom in den vergangenen Jahren:  </t>
    </r>
  </si>
  <si>
    <r>
      <t>Basiszinssatz</t>
    </r>
    <r>
      <rPr>
        <sz val="11"/>
        <color rgb="FF000000"/>
        <rFont val="Calibri"/>
        <family val="2"/>
        <scheme val="minor"/>
      </rPr>
      <t xml:space="preserve">: Der Basiszinssatz (bzw. Diskontsatz) kann beispielsweise auf der Webseite der Österreichischen Nationalbank abgerufen werden: </t>
    </r>
  </si>
  <si>
    <t>Preisentwicklungen - www.e-control.at</t>
  </si>
  <si>
    <t>Basis- und Referenzzinssätze der Oesterreichischen Nationalbank (oenb.at)</t>
  </si>
  <si>
    <t xml:space="preserve">Entsprechend der in § 92 BVergG 2018 definierten Lebenszykluskosten berechnet das vorliegende TCO-Tool die Lebenszykluskosten von Lampen (bzw. Leuchtmitteln oder Lichtquellen). Das TCO-Tool berücksichtigt allerdings nur die Kosten, die vom öffentlichen Auftraggeber oder anderen Nutzern der Leistung tatsächlich getragen werden.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</si>
</sst>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Red]\-#,##0.00\ &quot;€&quot;"/>
    <numFmt numFmtId="164" formatCode="#,##0.0"/>
    <numFmt numFmtId="165" formatCode="#,##0.00\ &quot;€&quot;"/>
  </numFmts>
  <fonts count="33" x14ac:knownFonts="1">
    <font>
      <sz val="11"/>
      <color theme="1"/>
      <name val="Calibri"/>
      <family val="2"/>
      <scheme val="minor"/>
    </font>
    <font>
      <sz val="11"/>
      <color theme="0"/>
      <name val="Calibri"/>
      <family val="2"/>
      <scheme val="minor"/>
    </font>
    <font>
      <sz val="9"/>
      <name val="Arial"/>
      <family val="2"/>
    </font>
    <font>
      <sz val="14"/>
      <name val="Arial"/>
      <family val="2"/>
    </font>
    <font>
      <sz val="10"/>
      <name val="Arial"/>
      <family val="2"/>
    </font>
    <font>
      <b/>
      <sz val="9"/>
      <color indexed="18"/>
      <name val="Arial"/>
      <family val="2"/>
    </font>
    <font>
      <b/>
      <sz val="16"/>
      <color theme="0"/>
      <name val="Calibri"/>
      <family val="2"/>
      <scheme val="minor"/>
    </font>
    <font>
      <sz val="14"/>
      <color theme="0"/>
      <name val="Calibri"/>
      <family val="2"/>
      <scheme val="minor"/>
    </font>
    <font>
      <sz val="16"/>
      <color theme="0"/>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b/>
      <sz val="24"/>
      <color theme="1"/>
      <name val="Calibri"/>
      <family val="2"/>
      <scheme val="minor"/>
    </font>
    <font>
      <sz val="16"/>
      <color theme="1"/>
      <name val="Calibri"/>
      <family val="2"/>
      <scheme val="minor"/>
    </font>
    <font>
      <sz val="9"/>
      <color indexed="81"/>
      <name val="Segoe UI"/>
      <family val="2"/>
    </font>
    <font>
      <b/>
      <sz val="11"/>
      <color theme="1"/>
      <name val="Calibri"/>
      <family val="2"/>
      <scheme val="minor"/>
    </font>
    <font>
      <sz val="12"/>
      <name val="Calibri"/>
      <family val="2"/>
      <scheme val="minor"/>
    </font>
    <font>
      <sz val="11"/>
      <color indexed="81"/>
      <name val="Calibri"/>
      <family val="2"/>
    </font>
    <font>
      <b/>
      <sz val="12"/>
      <name val="Calibri"/>
      <family val="2"/>
      <scheme val="minor"/>
    </font>
    <font>
      <i/>
      <sz val="11"/>
      <color theme="1"/>
      <name val="Calibri"/>
      <family val="2"/>
      <scheme val="minor"/>
    </font>
    <font>
      <sz val="11"/>
      <color indexed="81"/>
      <name val="Calibri"/>
      <family val="2"/>
      <scheme val="minor"/>
    </font>
    <font>
      <sz val="10"/>
      <color theme="9" tint="-0.249977111117893"/>
      <name val="Calibri"/>
      <family val="2"/>
      <scheme val="minor"/>
    </font>
    <font>
      <sz val="11"/>
      <name val="Calibri"/>
      <family val="2"/>
      <scheme val="minor"/>
    </font>
    <font>
      <b/>
      <sz val="11"/>
      <name val="Calibri"/>
      <family val="2"/>
      <scheme val="minor"/>
    </font>
    <font>
      <i/>
      <sz val="12"/>
      <color theme="1"/>
      <name val="Calibri"/>
      <family val="2"/>
      <scheme val="minor"/>
    </font>
    <font>
      <b/>
      <i/>
      <sz val="11"/>
      <name val="Calibri"/>
      <family val="2"/>
      <scheme val="minor"/>
    </font>
    <font>
      <i/>
      <sz val="11"/>
      <name val="Calibri"/>
      <family val="2"/>
      <scheme val="minor"/>
    </font>
    <font>
      <b/>
      <u/>
      <sz val="11"/>
      <color rgb="FF000000"/>
      <name val="Calibri"/>
      <family val="2"/>
      <scheme val="minor"/>
    </font>
    <font>
      <i/>
      <sz val="11"/>
      <color rgb="FF000000"/>
      <name val="Calibri"/>
      <family val="2"/>
      <scheme val="minor"/>
    </font>
    <font>
      <sz val="11"/>
      <color rgb="FF000000"/>
      <name val="Calibri"/>
      <family val="2"/>
      <scheme val="minor"/>
    </font>
    <font>
      <b/>
      <sz val="11"/>
      <color rgb="FF000000"/>
      <name val="Calibri"/>
      <family val="2"/>
      <scheme val="minor"/>
    </font>
    <font>
      <u/>
      <sz val="11"/>
      <color theme="10"/>
      <name val="Calibri"/>
      <family val="2"/>
      <scheme val="minor"/>
    </font>
  </fonts>
  <fills count="7">
    <fill>
      <patternFill patternType="none"/>
    </fill>
    <fill>
      <patternFill patternType="gray125"/>
    </fill>
    <fill>
      <patternFill patternType="solid">
        <fgColor indexed="8"/>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7" tint="0.39997558519241921"/>
        <bgColor indexed="64"/>
      </patternFill>
    </fill>
  </fills>
  <borders count="9">
    <border>
      <left/>
      <right/>
      <top/>
      <bottom/>
      <diagonal/>
    </border>
    <border>
      <left style="thin">
        <color indexed="60"/>
      </left>
      <right style="thin">
        <color indexed="60"/>
      </right>
      <top style="thin">
        <color indexed="60"/>
      </top>
      <bottom style="thin">
        <color indexed="60"/>
      </bottom>
      <diagonal/>
    </border>
    <border>
      <left style="medium">
        <color indexed="8"/>
      </left>
      <right/>
      <top/>
      <bottom style="medium">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3" fillId="2" borderId="0"/>
    <xf numFmtId="0" fontId="4" fillId="2" borderId="0">
      <alignment vertical="top"/>
    </xf>
    <xf numFmtId="0" fontId="5" fillId="2" borderId="2" applyNumberFormat="0" applyAlignment="0" applyProtection="0">
      <protection locked="0"/>
    </xf>
    <xf numFmtId="0" fontId="2" fillId="0" borderId="1"/>
    <xf numFmtId="0" fontId="32" fillId="0" borderId="0" applyNumberFormat="0" applyFill="0" applyBorder="0" applyAlignment="0" applyProtection="0"/>
  </cellStyleXfs>
  <cellXfs count="83">
    <xf numFmtId="0" fontId="0" fillId="0" borderId="0" xfId="0"/>
    <xf numFmtId="0" fontId="9" fillId="0" borderId="0" xfId="0" applyFont="1"/>
    <xf numFmtId="0" fontId="9" fillId="0" borderId="0" xfId="0" applyFont="1" applyAlignment="1">
      <alignment horizontal="center"/>
    </xf>
    <xf numFmtId="0" fontId="10" fillId="0" borderId="0" xfId="0" applyFont="1" applyAlignment="1">
      <alignment horizontal="center"/>
    </xf>
    <xf numFmtId="0" fontId="14" fillId="0" borderId="0" xfId="0" applyFont="1"/>
    <xf numFmtId="0" fontId="6" fillId="0" borderId="0" xfId="0" applyFont="1" applyAlignment="1">
      <alignment vertical="center"/>
    </xf>
    <xf numFmtId="0" fontId="1" fillId="0" borderId="0" xfId="0" applyFont="1"/>
    <xf numFmtId="0" fontId="12" fillId="0" borderId="0" xfId="0" applyFont="1" applyAlignment="1">
      <alignment horizontal="center"/>
    </xf>
    <xf numFmtId="0" fontId="14" fillId="0" borderId="0" xfId="0" applyFont="1" applyAlignment="1">
      <alignment horizontal="center"/>
    </xf>
    <xf numFmtId="0" fontId="8" fillId="0" borderId="0" xfId="0" applyFont="1"/>
    <xf numFmtId="0" fontId="7" fillId="0" borderId="0" xfId="0" applyFont="1"/>
    <xf numFmtId="0" fontId="16" fillId="0" borderId="0" xfId="0" applyFont="1"/>
    <xf numFmtId="165" fontId="10" fillId="6" borderId="3" xfId="0" applyNumberFormat="1" applyFont="1" applyFill="1" applyBorder="1" applyAlignment="1">
      <alignment horizontal="center" vertical="center"/>
    </xf>
    <xf numFmtId="0" fontId="20" fillId="0" borderId="0" xfId="0" applyFont="1"/>
    <xf numFmtId="0" fontId="19" fillId="0" borderId="6" xfId="0" applyFont="1" applyBorder="1" applyAlignment="1">
      <alignment horizontal="left"/>
    </xf>
    <xf numFmtId="0" fontId="0" fillId="5" borderId="7" xfId="0" applyFill="1" applyBorder="1"/>
    <xf numFmtId="0" fontId="16" fillId="5" borderId="7" xfId="0" applyFont="1" applyFill="1" applyBorder="1" applyAlignment="1">
      <alignment horizontal="center"/>
    </xf>
    <xf numFmtId="0" fontId="10" fillId="5" borderId="7" xfId="0" applyFont="1" applyFill="1" applyBorder="1" applyAlignment="1">
      <alignment horizontal="center"/>
    </xf>
    <xf numFmtId="4" fontId="0" fillId="5" borderId="7" xfId="0" applyNumberFormat="1" applyFill="1" applyBorder="1" applyAlignment="1">
      <alignment horizontal="center"/>
    </xf>
    <xf numFmtId="3" fontId="9" fillId="4" borderId="3" xfId="0" applyNumberFormat="1" applyFont="1" applyFill="1" applyBorder="1" applyAlignment="1">
      <alignment horizontal="center"/>
    </xf>
    <xf numFmtId="0" fontId="17" fillId="3" borderId="3" xfId="0" applyFont="1" applyFill="1" applyBorder="1" applyAlignment="1">
      <alignment horizontal="center"/>
    </xf>
    <xf numFmtId="8" fontId="0" fillId="0" borderId="0" xfId="0" applyNumberFormat="1"/>
    <xf numFmtId="4" fontId="0" fillId="0" borderId="0" xfId="0" applyNumberFormat="1"/>
    <xf numFmtId="0" fontId="0" fillId="6" borderId="3" xfId="0" applyFill="1" applyBorder="1"/>
    <xf numFmtId="0" fontId="23" fillId="0" borderId="0" xfId="0" applyFont="1"/>
    <xf numFmtId="0" fontId="10" fillId="0" borderId="0" xfId="0" applyFont="1" applyAlignment="1">
      <alignment horizontal="left" vertical="center"/>
    </xf>
    <xf numFmtId="0" fontId="11" fillId="0" borderId="0" xfId="0" applyFont="1" applyAlignment="1">
      <alignment horizontal="left" vertical="center"/>
    </xf>
    <xf numFmtId="0" fontId="9" fillId="0" borderId="0" xfId="0" applyFont="1" applyAlignment="1">
      <alignment horizontal="left"/>
    </xf>
    <xf numFmtId="0" fontId="17" fillId="0" borderId="0" xfId="0" applyFont="1" applyAlignment="1">
      <alignment horizontal="left"/>
    </xf>
    <xf numFmtId="0" fontId="10" fillId="0" borderId="0" xfId="0" applyFont="1" applyAlignment="1">
      <alignment vertical="center"/>
    </xf>
    <xf numFmtId="0" fontId="22" fillId="5" borderId="7" xfId="0" applyFont="1" applyFill="1" applyBorder="1" applyAlignment="1">
      <alignment horizontal="center" vertical="center" textRotation="90"/>
    </xf>
    <xf numFmtId="0" fontId="23" fillId="5" borderId="7" xfId="0" applyFont="1" applyFill="1" applyBorder="1" applyAlignment="1">
      <alignment horizontal="left"/>
    </xf>
    <xf numFmtId="2" fontId="0" fillId="5" borderId="7" xfId="0" applyNumberFormat="1" applyFill="1" applyBorder="1" applyAlignment="1">
      <alignment horizontal="center"/>
    </xf>
    <xf numFmtId="0" fontId="0" fillId="5" borderId="7" xfId="0" applyFill="1" applyBorder="1" applyAlignment="1">
      <alignment horizontal="center"/>
    </xf>
    <xf numFmtId="2" fontId="23" fillId="5" borderId="7" xfId="0" applyNumberFormat="1" applyFont="1" applyFill="1" applyBorder="1" applyAlignment="1">
      <alignment horizontal="center"/>
    </xf>
    <xf numFmtId="0" fontId="0" fillId="0" borderId="0" xfId="0" applyAlignment="1">
      <alignment horizontal="center"/>
    </xf>
    <xf numFmtId="0" fontId="23" fillId="0" borderId="0" xfId="0" applyFont="1" applyAlignment="1">
      <alignment horizontal="left"/>
    </xf>
    <xf numFmtId="0" fontId="24" fillId="5" borderId="7" xfId="0" applyFont="1" applyFill="1" applyBorder="1" applyAlignment="1">
      <alignment horizontal="left"/>
    </xf>
    <xf numFmtId="0" fontId="0" fillId="0" borderId="6" xfId="0" applyBorder="1" applyAlignment="1">
      <alignment horizontal="left"/>
    </xf>
    <xf numFmtId="165" fontId="23" fillId="5" borderId="3" xfId="0" applyNumberFormat="1" applyFont="1" applyFill="1" applyBorder="1" applyAlignment="1">
      <alignment horizontal="center"/>
    </xf>
    <xf numFmtId="0" fontId="23" fillId="0" borderId="6" xfId="0" applyFont="1" applyBorder="1" applyAlignment="1">
      <alignment horizontal="left"/>
    </xf>
    <xf numFmtId="0" fontId="0" fillId="0" borderId="8" xfId="0" applyBorder="1"/>
    <xf numFmtId="0" fontId="20" fillId="0" borderId="0" xfId="0" applyFont="1" applyProtection="1">
      <protection locked="0"/>
    </xf>
    <xf numFmtId="165" fontId="20" fillId="4" borderId="3" xfId="0" applyNumberFormat="1" applyFont="1" applyFill="1" applyBorder="1" applyAlignment="1" applyProtection="1">
      <alignment horizontal="center"/>
      <protection locked="0"/>
    </xf>
    <xf numFmtId="165" fontId="0" fillId="4" borderId="3" xfId="0" applyNumberFormat="1" applyFill="1" applyBorder="1" applyAlignment="1" applyProtection="1">
      <alignment horizontal="center"/>
      <protection locked="0"/>
    </xf>
    <xf numFmtId="165" fontId="20" fillId="3" borderId="3" xfId="0" applyNumberFormat="1" applyFont="1" applyFill="1" applyBorder="1" applyAlignment="1" applyProtection="1">
      <alignment horizontal="center"/>
      <protection locked="0"/>
    </xf>
    <xf numFmtId="165" fontId="0" fillId="3" borderId="3" xfId="0" applyNumberFormat="1" applyFill="1" applyBorder="1" applyAlignment="1" applyProtection="1">
      <alignment horizontal="center"/>
      <protection locked="0"/>
    </xf>
    <xf numFmtId="0" fontId="25" fillId="0" borderId="0" xfId="0" applyFont="1" applyProtection="1">
      <protection locked="0"/>
    </xf>
    <xf numFmtId="0" fontId="9" fillId="0" borderId="0" xfId="0" applyFont="1" applyProtection="1">
      <protection locked="0"/>
    </xf>
    <xf numFmtId="4" fontId="20" fillId="4" borderId="3" xfId="0" applyNumberFormat="1" applyFont="1" applyFill="1" applyBorder="1" applyAlignment="1" applyProtection="1">
      <alignment horizontal="center"/>
      <protection locked="0"/>
    </xf>
    <xf numFmtId="4" fontId="0" fillId="4" borderId="3" xfId="0" applyNumberFormat="1" applyFill="1" applyBorder="1" applyAlignment="1" applyProtection="1">
      <alignment horizontal="center"/>
      <protection locked="0"/>
    </xf>
    <xf numFmtId="164" fontId="20" fillId="5" borderId="3" xfId="0" applyNumberFormat="1" applyFont="1" applyFill="1" applyBorder="1" applyAlignment="1" applyProtection="1">
      <alignment horizontal="center"/>
      <protection locked="0"/>
    </xf>
    <xf numFmtId="164" fontId="0" fillId="5" borderId="3" xfId="0" applyNumberFormat="1" applyFill="1" applyBorder="1" applyAlignment="1" applyProtection="1">
      <alignment horizontal="center"/>
      <protection locked="0"/>
    </xf>
    <xf numFmtId="3" fontId="20" fillId="3" borderId="3" xfId="0" applyNumberFormat="1" applyFont="1" applyFill="1" applyBorder="1" applyAlignment="1" applyProtection="1">
      <alignment horizontal="center"/>
      <protection locked="0"/>
    </xf>
    <xf numFmtId="3" fontId="0" fillId="3" borderId="3" xfId="0" applyNumberFormat="1" applyFill="1" applyBorder="1" applyAlignment="1" applyProtection="1">
      <alignment horizontal="center"/>
      <protection locked="0"/>
    </xf>
    <xf numFmtId="164" fontId="26" fillId="5" borderId="3" xfId="0" applyNumberFormat="1" applyFont="1" applyFill="1" applyBorder="1" applyAlignment="1" applyProtection="1">
      <alignment horizontal="center"/>
      <protection locked="0"/>
    </xf>
    <xf numFmtId="164" fontId="24" fillId="5" borderId="3" xfId="0" applyNumberFormat="1" applyFont="1" applyFill="1" applyBorder="1" applyAlignment="1" applyProtection="1">
      <alignment horizontal="center"/>
      <protection locked="0"/>
    </xf>
    <xf numFmtId="0" fontId="28" fillId="0" borderId="0" xfId="0" applyFont="1" applyAlignment="1">
      <alignment wrapText="1"/>
    </xf>
    <xf numFmtId="0" fontId="29" fillId="0" borderId="0" xfId="0" applyFont="1" applyAlignment="1">
      <alignment wrapText="1"/>
    </xf>
    <xf numFmtId="0" fontId="31" fillId="0" borderId="0" xfId="0" applyFont="1" applyAlignment="1">
      <alignment wrapText="1"/>
    </xf>
    <xf numFmtId="0" fontId="30" fillId="0" borderId="0" xfId="0" applyFont="1" applyAlignment="1">
      <alignment wrapText="1"/>
    </xf>
    <xf numFmtId="0" fontId="32" fillId="0" borderId="0" xfId="5"/>
    <xf numFmtId="0" fontId="29" fillId="0" borderId="0" xfId="0" applyFont="1" applyAlignment="1">
      <alignment vertical="top" wrapText="1"/>
    </xf>
    <xf numFmtId="0" fontId="13" fillId="0" borderId="0" xfId="0" applyFont="1" applyAlignment="1">
      <alignment horizontal="left" vertical="center"/>
    </xf>
    <xf numFmtId="0" fontId="10" fillId="0" borderId="0" xfId="0" applyFont="1" applyAlignment="1">
      <alignment horizontal="left" vertical="center"/>
    </xf>
    <xf numFmtId="0" fontId="0" fillId="0" borderId="0" xfId="0" applyAlignment="1">
      <alignment horizontal="left"/>
    </xf>
    <xf numFmtId="3" fontId="20" fillId="4" borderId="4" xfId="0" applyNumberFormat="1" applyFont="1" applyFill="1" applyBorder="1" applyAlignment="1" applyProtection="1">
      <alignment horizontal="center"/>
      <protection locked="0"/>
    </xf>
    <xf numFmtId="3" fontId="20" fillId="4" borderId="5" xfId="0" applyNumberFormat="1" applyFont="1" applyFill="1" applyBorder="1" applyAlignment="1" applyProtection="1">
      <alignment horizontal="center"/>
      <protection locked="0"/>
    </xf>
    <xf numFmtId="0" fontId="23" fillId="0" borderId="0" xfId="0" applyFont="1" applyAlignment="1">
      <alignment horizontal="left"/>
    </xf>
    <xf numFmtId="164" fontId="20" fillId="4" borderId="4" xfId="0" applyNumberFormat="1" applyFont="1" applyFill="1" applyBorder="1" applyAlignment="1" applyProtection="1">
      <alignment horizontal="center"/>
      <protection locked="0"/>
    </xf>
    <xf numFmtId="164" fontId="20" fillId="4" borderId="5" xfId="0" applyNumberFormat="1" applyFont="1" applyFill="1" applyBorder="1" applyAlignment="1" applyProtection="1">
      <alignment horizontal="center"/>
      <protection locked="0"/>
    </xf>
    <xf numFmtId="0" fontId="22" fillId="5" borderId="7" xfId="0" applyFont="1" applyFill="1" applyBorder="1" applyAlignment="1">
      <alignment horizontal="center" vertical="center" textRotation="90"/>
    </xf>
    <xf numFmtId="0" fontId="11" fillId="0" borderId="0" xfId="0" applyFont="1" applyAlignment="1">
      <alignment horizontal="left" vertical="center"/>
    </xf>
    <xf numFmtId="0" fontId="9" fillId="0" borderId="0" xfId="0" applyFont="1" applyAlignment="1">
      <alignment horizontal="left"/>
    </xf>
    <xf numFmtId="0" fontId="10" fillId="0" borderId="0" xfId="0" applyFont="1" applyAlignment="1">
      <alignment vertical="center"/>
    </xf>
    <xf numFmtId="4" fontId="20" fillId="4" borderId="4" xfId="0" applyNumberFormat="1" applyFont="1" applyFill="1" applyBorder="1" applyAlignment="1" applyProtection="1">
      <alignment horizontal="center"/>
      <protection locked="0"/>
    </xf>
    <xf numFmtId="4" fontId="20" fillId="4" borderId="5" xfId="0" applyNumberFormat="1" applyFont="1" applyFill="1" applyBorder="1" applyAlignment="1" applyProtection="1">
      <alignment horizontal="center"/>
      <protection locked="0"/>
    </xf>
    <xf numFmtId="2" fontId="27" fillId="3" borderId="4" xfId="0" applyNumberFormat="1" applyFont="1" applyFill="1" applyBorder="1" applyAlignment="1" applyProtection="1">
      <alignment horizontal="center"/>
      <protection locked="0"/>
    </xf>
    <xf numFmtId="2" fontId="27" fillId="3" borderId="5" xfId="0" applyNumberFormat="1" applyFont="1" applyFill="1" applyBorder="1" applyAlignment="1" applyProtection="1">
      <alignment horizontal="center"/>
      <protection locked="0"/>
    </xf>
    <xf numFmtId="4" fontId="20" fillId="3" borderId="4" xfId="0" applyNumberFormat="1" applyFont="1" applyFill="1" applyBorder="1" applyAlignment="1" applyProtection="1">
      <alignment horizontal="center"/>
      <protection locked="0"/>
    </xf>
    <xf numFmtId="4" fontId="20" fillId="3" borderId="5" xfId="0" applyNumberFormat="1" applyFont="1" applyFill="1" applyBorder="1" applyAlignment="1" applyProtection="1">
      <alignment horizontal="center"/>
      <protection locked="0"/>
    </xf>
    <xf numFmtId="0" fontId="19" fillId="0" borderId="0" xfId="0" applyFont="1" applyAlignment="1">
      <alignment horizontal="left"/>
    </xf>
    <xf numFmtId="0" fontId="0" fillId="0" borderId="0" xfId="0" applyAlignment="1">
      <alignment horizontal="left" wrapText="1"/>
    </xf>
  </cellXfs>
  <cellStyles count="6">
    <cellStyle name="Link" xfId="5" builtinId="8"/>
    <cellStyle name="Rubrik textsida" xfId="1" xr:uid="{00000000-0005-0000-0000-000000000000}"/>
    <cellStyle name="Standard" xfId="0" builtinId="0"/>
    <cellStyle name="Tabell" xfId="4" xr:uid="{00000000-0005-0000-0000-000002000000}"/>
    <cellStyle name="Tabellsumma" xfId="3" xr:uid="{00000000-0005-0000-0000-000003000000}"/>
    <cellStyle name="Underrubrik tabell"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xdr:colOff>
      <xdr:row>3</xdr:row>
      <xdr:rowOff>55285</xdr:rowOff>
    </xdr:from>
    <xdr:to>
      <xdr:col>11</xdr:col>
      <xdr:colOff>9525</xdr:colOff>
      <xdr:row>11</xdr:row>
      <xdr:rowOff>59177</xdr:rowOff>
    </xdr:to>
    <xdr:sp macro="" textlink="">
      <xdr:nvSpPr>
        <xdr:cNvPr id="2" name="Abgerundetes Rechteck 1">
          <a:extLst>
            <a:ext uri="{FF2B5EF4-FFF2-40B4-BE49-F238E27FC236}">
              <a16:creationId xmlns:a16="http://schemas.microsoft.com/office/drawing/2014/main" id="{00000000-0008-0000-0000-000002000000}"/>
            </a:ext>
          </a:extLst>
        </xdr:cNvPr>
        <xdr:cNvSpPr/>
      </xdr:nvSpPr>
      <xdr:spPr>
        <a:xfrm>
          <a:off x="238125" y="683935"/>
          <a:ext cx="13477875" cy="1270717"/>
        </a:xfrm>
        <a:prstGeom prst="roundRect">
          <a:avLst/>
        </a:prstGeom>
        <a:noFill/>
        <a:ln w="28575"/>
      </xdr:spPr>
      <xdr:style>
        <a:lnRef idx="2">
          <a:schemeClr val="accent2"/>
        </a:lnRef>
        <a:fillRef idx="1">
          <a:schemeClr val="lt1"/>
        </a:fillRef>
        <a:effectRef idx="0">
          <a:schemeClr val="accent2"/>
        </a:effectRef>
        <a:fontRef idx="minor">
          <a:schemeClr val="dk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clientData/>
  </xdr:twoCellAnchor>
  <xdr:twoCellAnchor>
    <xdr:from>
      <xdr:col>0</xdr:col>
      <xdr:colOff>204257</xdr:colOff>
      <xdr:row>1</xdr:row>
      <xdr:rowOff>95420</xdr:rowOff>
    </xdr:from>
    <xdr:to>
      <xdr:col>11</xdr:col>
      <xdr:colOff>56541</xdr:colOff>
      <xdr:row>2</xdr:row>
      <xdr:rowOff>126915</xdr:rowOff>
    </xdr:to>
    <xdr:sp macro="" textlink="">
      <xdr:nvSpPr>
        <xdr:cNvPr id="3" name="Titel 1">
          <a:extLst>
            <a:ext uri="{FF2B5EF4-FFF2-40B4-BE49-F238E27FC236}">
              <a16:creationId xmlns:a16="http://schemas.microsoft.com/office/drawing/2014/main" id="{00000000-0008-0000-0000-000003000000}"/>
            </a:ext>
          </a:extLst>
        </xdr:cNvPr>
        <xdr:cNvSpPr>
          <a:spLocks noGrp="1"/>
        </xdr:cNvSpPr>
      </xdr:nvSpPr>
      <xdr:spPr>
        <a:xfrm>
          <a:off x="204257" y="152570"/>
          <a:ext cx="13558759" cy="412495"/>
        </a:xfrm>
        <a:prstGeom prst="rect">
          <a:avLst/>
        </a:prstGeom>
      </xdr:spPr>
      <xdr:txBody>
        <a:bodyPr wrap="square">
          <a:noAutofit/>
        </a:bodyPr>
        <a:lstStyle>
          <a:lvl1pPr algn="l" defTabSz="914400" rtl="0" eaLnBrk="1" latinLnBrk="0" hangingPunct="1">
            <a:lnSpc>
              <a:spcPct val="90000"/>
            </a:lnSpc>
            <a:spcBef>
              <a:spcPct val="0"/>
            </a:spcBef>
            <a:buNone/>
            <a:defRPr sz="2800" b="1" kern="1200">
              <a:solidFill>
                <a:srgbClr val="37713E"/>
              </a:solidFill>
              <a:latin typeface="+mj-lt"/>
              <a:ea typeface="+mj-ea"/>
              <a:cs typeface="+mj-cs"/>
            </a:defRPr>
          </a:lvl1pPr>
        </a:lstStyle>
        <a:p>
          <a:pPr algn="l"/>
          <a:r>
            <a:rPr lang="de-DE" sz="2400">
              <a:solidFill>
                <a:schemeClr val="accent2"/>
              </a:solidFill>
            </a:rPr>
            <a:t>naBe-Tool zur Berechnung der Total-Cost-of-Ownership</a:t>
          </a:r>
          <a:r>
            <a:rPr lang="de-DE" sz="2400" baseline="0">
              <a:solidFill>
                <a:schemeClr val="accent2"/>
              </a:solidFill>
            </a:rPr>
            <a:t> (TCO)</a:t>
          </a:r>
          <a:r>
            <a:rPr lang="de-DE" sz="2400">
              <a:solidFill>
                <a:schemeClr val="accent2"/>
              </a:solidFill>
            </a:rPr>
            <a:t> von Lampen (= Leuchtmitteln bzw. Lichtquellen)</a:t>
          </a:r>
        </a:p>
      </xdr:txBody>
    </xdr:sp>
    <xdr:clientData/>
  </xdr:twoCellAnchor>
  <xdr:twoCellAnchor>
    <xdr:from>
      <xdr:col>1</xdr:col>
      <xdr:colOff>5952</xdr:colOff>
      <xdr:row>12</xdr:row>
      <xdr:rowOff>92287</xdr:rowOff>
    </xdr:from>
    <xdr:to>
      <xdr:col>11</xdr:col>
      <xdr:colOff>8466</xdr:colOff>
      <xdr:row>53</xdr:row>
      <xdr:rowOff>48442</xdr:rowOff>
    </xdr:to>
    <xdr:sp macro="" textlink="">
      <xdr:nvSpPr>
        <xdr:cNvPr id="4" name="Abgerundetes Rechteck 12">
          <a:extLst>
            <a:ext uri="{FF2B5EF4-FFF2-40B4-BE49-F238E27FC236}">
              <a16:creationId xmlns:a16="http://schemas.microsoft.com/office/drawing/2014/main" id="{00000000-0008-0000-0000-000004000000}"/>
            </a:ext>
          </a:extLst>
        </xdr:cNvPr>
        <xdr:cNvSpPr/>
      </xdr:nvSpPr>
      <xdr:spPr>
        <a:xfrm>
          <a:off x="242172" y="2309707"/>
          <a:ext cx="12994614" cy="2882235"/>
        </a:xfrm>
        <a:prstGeom prst="roundRect">
          <a:avLst/>
        </a:prstGeom>
        <a:no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clientData/>
  </xdr:twoCellAnchor>
  <xdr:twoCellAnchor>
    <xdr:from>
      <xdr:col>2</xdr:col>
      <xdr:colOff>11985</xdr:colOff>
      <xdr:row>13</xdr:row>
      <xdr:rowOff>103452</xdr:rowOff>
    </xdr:from>
    <xdr:to>
      <xdr:col>3</xdr:col>
      <xdr:colOff>1279585</xdr:colOff>
      <xdr:row>14</xdr:row>
      <xdr:rowOff>170263</xdr:rowOff>
    </xdr:to>
    <xdr:sp macro="" textlink="">
      <xdr:nvSpPr>
        <xdr:cNvPr id="5" name="Textfeld 16">
          <a:extLst>
            <a:ext uri="{FF2B5EF4-FFF2-40B4-BE49-F238E27FC236}">
              <a16:creationId xmlns:a16="http://schemas.microsoft.com/office/drawing/2014/main" id="{00000000-0008-0000-0000-000005000000}"/>
            </a:ext>
          </a:extLst>
        </xdr:cNvPr>
        <xdr:cNvSpPr txBox="1"/>
      </xdr:nvSpPr>
      <xdr:spPr>
        <a:xfrm>
          <a:off x="819705" y="2450412"/>
          <a:ext cx="3957460" cy="417331"/>
        </a:xfrm>
        <a:prstGeom prst="roundRect">
          <a:avLst/>
        </a:prstGeom>
        <a:solidFill>
          <a:schemeClr val="accent2"/>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sp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de-DE" b="1"/>
            <a:t>1. Allgemeine Informationen </a:t>
          </a:r>
        </a:p>
      </xdr:txBody>
    </xdr:sp>
    <xdr:clientData/>
  </xdr:twoCellAnchor>
  <xdr:twoCellAnchor>
    <xdr:from>
      <xdr:col>1</xdr:col>
      <xdr:colOff>571785</xdr:colOff>
      <xdr:row>55</xdr:row>
      <xdr:rowOff>6879</xdr:rowOff>
    </xdr:from>
    <xdr:to>
      <xdr:col>3</xdr:col>
      <xdr:colOff>1263652</xdr:colOff>
      <xdr:row>56</xdr:row>
      <xdr:rowOff>166879</xdr:rowOff>
    </xdr:to>
    <xdr:sp macro="" textlink="">
      <xdr:nvSpPr>
        <xdr:cNvPr id="6" name="Textfeld 16">
          <a:extLst>
            <a:ext uri="{FF2B5EF4-FFF2-40B4-BE49-F238E27FC236}">
              <a16:creationId xmlns:a16="http://schemas.microsoft.com/office/drawing/2014/main" id="{00000000-0008-0000-0000-000006000000}"/>
            </a:ext>
          </a:extLst>
        </xdr:cNvPr>
        <xdr:cNvSpPr txBox="1"/>
      </xdr:nvSpPr>
      <xdr:spPr>
        <a:xfrm>
          <a:off x="808005" y="5409459"/>
          <a:ext cx="3953227" cy="411460"/>
        </a:xfrm>
        <a:prstGeom prst="round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sp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de-DE" b="1"/>
            <a:t>2. Angebotsspezifische Informationen</a:t>
          </a:r>
        </a:p>
      </xdr:txBody>
    </xdr:sp>
    <xdr:clientData/>
  </xdr:twoCellAnchor>
  <xdr:twoCellAnchor>
    <xdr:from>
      <xdr:col>1</xdr:col>
      <xdr:colOff>15478</xdr:colOff>
      <xdr:row>75</xdr:row>
      <xdr:rowOff>50800</xdr:rowOff>
    </xdr:from>
    <xdr:to>
      <xdr:col>10</xdr:col>
      <xdr:colOff>787400</xdr:colOff>
      <xdr:row>85</xdr:row>
      <xdr:rowOff>10583</xdr:rowOff>
    </xdr:to>
    <xdr:sp macro="" textlink="">
      <xdr:nvSpPr>
        <xdr:cNvPr id="7" name="Abgerundetes Rechteck 12">
          <a:extLst>
            <a:ext uri="{FF2B5EF4-FFF2-40B4-BE49-F238E27FC236}">
              <a16:creationId xmlns:a16="http://schemas.microsoft.com/office/drawing/2014/main" id="{00000000-0008-0000-0000-000007000000}"/>
            </a:ext>
          </a:extLst>
        </xdr:cNvPr>
        <xdr:cNvSpPr/>
      </xdr:nvSpPr>
      <xdr:spPr>
        <a:xfrm>
          <a:off x="251698" y="8509000"/>
          <a:ext cx="12971542" cy="1963843"/>
        </a:xfrm>
        <a:prstGeom prst="roundRect">
          <a:avLst/>
        </a:prstGeom>
        <a:no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clientData/>
  </xdr:twoCellAnchor>
  <xdr:twoCellAnchor>
    <xdr:from>
      <xdr:col>1</xdr:col>
      <xdr:colOff>8467</xdr:colOff>
      <xdr:row>54</xdr:row>
      <xdr:rowOff>73328</xdr:rowOff>
    </xdr:from>
    <xdr:to>
      <xdr:col>11</xdr:col>
      <xdr:colOff>1</xdr:colOff>
      <xdr:row>74</xdr:row>
      <xdr:rowOff>156104</xdr:rowOff>
    </xdr:to>
    <xdr:sp macro="" textlink="">
      <xdr:nvSpPr>
        <xdr:cNvPr id="9" name="Abgerundetes Rechteck 12">
          <a:extLst>
            <a:ext uri="{FF2B5EF4-FFF2-40B4-BE49-F238E27FC236}">
              <a16:creationId xmlns:a16="http://schemas.microsoft.com/office/drawing/2014/main" id="{00000000-0008-0000-0000-000009000000}"/>
            </a:ext>
          </a:extLst>
        </xdr:cNvPr>
        <xdr:cNvSpPr/>
      </xdr:nvSpPr>
      <xdr:spPr>
        <a:xfrm>
          <a:off x="244687" y="5346368"/>
          <a:ext cx="12983634" cy="3085056"/>
        </a:xfrm>
        <a:prstGeom prst="roundRect">
          <a:avLst/>
        </a:prstGeom>
        <a:no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clientData/>
  </xdr:twoCellAnchor>
  <xdr:twoCellAnchor>
    <xdr:from>
      <xdr:col>1</xdr:col>
      <xdr:colOff>570096</xdr:colOff>
      <xdr:row>75</xdr:row>
      <xdr:rowOff>180576</xdr:rowOff>
    </xdr:from>
    <xdr:to>
      <xdr:col>3</xdr:col>
      <xdr:colOff>1261963</xdr:colOff>
      <xdr:row>78</xdr:row>
      <xdr:rowOff>86576</xdr:rowOff>
    </xdr:to>
    <xdr:sp macro="" textlink="">
      <xdr:nvSpPr>
        <xdr:cNvPr id="10" name="Textfeld 16">
          <a:extLst>
            <a:ext uri="{FF2B5EF4-FFF2-40B4-BE49-F238E27FC236}">
              <a16:creationId xmlns:a16="http://schemas.microsoft.com/office/drawing/2014/main" id="{00000000-0008-0000-0000-00000A000000}"/>
            </a:ext>
          </a:extLst>
        </xdr:cNvPr>
        <xdr:cNvSpPr txBox="1"/>
      </xdr:nvSpPr>
      <xdr:spPr>
        <a:xfrm>
          <a:off x="806316" y="8638776"/>
          <a:ext cx="3953227" cy="416540"/>
        </a:xfrm>
        <a:prstGeom prst="round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sp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de-DE" b="1"/>
            <a:t>3. Ergebnisse </a:t>
          </a:r>
        </a:p>
      </xdr:txBody>
    </xdr:sp>
    <xdr:clientData/>
  </xdr:twoCellAnchor>
  <xdr:twoCellAnchor editAs="oneCell">
    <xdr:from>
      <xdr:col>9</xdr:col>
      <xdr:colOff>241391</xdr:colOff>
      <xdr:row>4</xdr:row>
      <xdr:rowOff>28708</xdr:rowOff>
    </xdr:from>
    <xdr:to>
      <xdr:col>10</xdr:col>
      <xdr:colOff>334523</xdr:colOff>
      <xdr:row>10</xdr:row>
      <xdr:rowOff>104080</xdr:rowOff>
    </xdr:to>
    <xdr:pic>
      <xdr:nvPicPr>
        <xdr:cNvPr id="11" name="Grafik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95191" y="714508"/>
          <a:ext cx="1175172" cy="1172652"/>
        </a:xfrm>
        <a:prstGeom prst="rect">
          <a:avLst/>
        </a:prstGeom>
      </xdr:spPr>
    </xdr:pic>
    <xdr:clientData/>
  </xdr:twoCellAnchor>
  <xdr:twoCellAnchor>
    <xdr:from>
      <xdr:col>1</xdr:col>
      <xdr:colOff>557274</xdr:colOff>
      <xdr:row>4</xdr:row>
      <xdr:rowOff>104352</xdr:rowOff>
    </xdr:from>
    <xdr:to>
      <xdr:col>2</xdr:col>
      <xdr:colOff>1459149</xdr:colOff>
      <xdr:row>6</xdr:row>
      <xdr:rowOff>48638</xdr:rowOff>
    </xdr:to>
    <xdr:sp macro="" textlink="">
      <xdr:nvSpPr>
        <xdr:cNvPr id="12" name="Textfeld 16">
          <a:extLst>
            <a:ext uri="{FF2B5EF4-FFF2-40B4-BE49-F238E27FC236}">
              <a16:creationId xmlns:a16="http://schemas.microsoft.com/office/drawing/2014/main" id="{00000000-0008-0000-0000-00000C000000}"/>
            </a:ext>
          </a:extLst>
        </xdr:cNvPr>
        <xdr:cNvSpPr txBox="1"/>
      </xdr:nvSpPr>
      <xdr:spPr>
        <a:xfrm>
          <a:off x="793494" y="790152"/>
          <a:ext cx="1473375" cy="340526"/>
        </a:xfrm>
        <a:prstGeom prst="roundRect">
          <a:avLst/>
        </a:prstGeom>
        <a:solidFill>
          <a:schemeClr val="accent2">
            <a:lumMod val="75000"/>
          </a:schemeClr>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de-DE" b="1"/>
            <a:t>Erläuterung</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hyperlink" Target="https://www.oenb.at/isaweb/report.do?lang=DE&amp;report=2.1" TargetMode="External"/><Relationship Id="rId1" Type="http://schemas.openxmlformats.org/officeDocument/2006/relationships/hyperlink" Target="https://www.e-control.at/statistik/e-statistik/archiv/marktstatistik/preisentwicklung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9"/>
  <sheetViews>
    <sheetView showGridLines="0" topLeftCell="A22" workbookViewId="0">
      <selection activeCell="C71" sqref="C71:D71"/>
    </sheetView>
  </sheetViews>
  <sheetFormatPr baseColWidth="10" defaultRowHeight="14.5" x14ac:dyDescent="0.35"/>
  <cols>
    <col min="1" max="1" width="3.453125" customWidth="1"/>
    <col min="2" max="2" width="7.7265625" customWidth="1"/>
    <col min="3" max="3" width="39.26953125" customWidth="1"/>
    <col min="4" max="4" width="49.453125" customWidth="1"/>
    <col min="5" max="10" width="15.7265625" customWidth="1"/>
    <col min="12" max="12" width="12.7265625" customWidth="1"/>
    <col min="13" max="13" width="16.453125" customWidth="1"/>
  </cols>
  <sheetData>
    <row r="1" spans="2:9" ht="4.9000000000000004" customHeight="1" x14ac:dyDescent="0.35"/>
    <row r="2" spans="2:9" ht="30" customHeight="1" x14ac:dyDescent="0.35">
      <c r="B2" s="63"/>
      <c r="C2" s="63"/>
      <c r="D2" s="63"/>
      <c r="E2" s="63"/>
      <c r="F2" s="63"/>
      <c r="G2" s="63"/>
      <c r="H2" s="63"/>
      <c r="I2" s="63"/>
    </row>
    <row r="3" spans="2:9" x14ac:dyDescent="0.35">
      <c r="C3" s="13" t="s">
        <v>22</v>
      </c>
    </row>
    <row r="4" spans="2:9" ht="4.9000000000000004" customHeight="1" x14ac:dyDescent="0.35"/>
    <row r="5" spans="2:9" ht="15.65" customHeight="1" x14ac:dyDescent="0.35">
      <c r="C5" s="11"/>
    </row>
    <row r="6" spans="2:9" ht="15.65" customHeight="1" x14ac:dyDescent="0.35">
      <c r="C6" s="11"/>
    </row>
    <row r="7" spans="2:9" ht="5.65" customHeight="1" x14ac:dyDescent="0.35"/>
    <row r="8" spans="2:9" ht="15.65" customHeight="1" x14ac:dyDescent="0.35">
      <c r="C8" s="19"/>
      <c r="D8" s="24" t="s">
        <v>35</v>
      </c>
    </row>
    <row r="9" spans="2:9" ht="15.65" customHeight="1" x14ac:dyDescent="0.35">
      <c r="C9" s="20"/>
      <c r="D9" s="24" t="s">
        <v>34</v>
      </c>
    </row>
    <row r="10" spans="2:9" ht="15.65" customHeight="1" x14ac:dyDescent="0.35">
      <c r="C10" s="23"/>
      <c r="D10" s="24" t="s">
        <v>33</v>
      </c>
    </row>
    <row r="11" spans="2:9" ht="15.65" customHeight="1" x14ac:dyDescent="0.35">
      <c r="C11" s="41"/>
      <c r="D11" s="24" t="s">
        <v>32</v>
      </c>
    </row>
    <row r="12" spans="2:9" ht="15.65" customHeight="1" x14ac:dyDescent="0.35">
      <c r="D12" s="24"/>
    </row>
    <row r="13" spans="2:9" ht="10.15" customHeight="1" x14ac:dyDescent="0.35"/>
    <row r="14" spans="2:9" ht="27.65" customHeight="1" x14ac:dyDescent="0.35"/>
    <row r="15" spans="2:9" ht="19.899999999999999" customHeight="1" x14ac:dyDescent="0.35">
      <c r="B15" s="6"/>
      <c r="C15" s="5"/>
      <c r="D15" s="6"/>
      <c r="E15" s="6"/>
      <c r="F15" s="6"/>
      <c r="G15" s="6"/>
      <c r="H15" s="6"/>
      <c r="I15" s="6"/>
    </row>
    <row r="16" spans="2:9" ht="10.15" customHeight="1" x14ac:dyDescent="0.35"/>
    <row r="17" spans="2:28" ht="15.5" x14ac:dyDescent="0.35">
      <c r="C17" s="64" t="s">
        <v>20</v>
      </c>
      <c r="D17" s="64"/>
    </row>
    <row r="18" spans="2:28" x14ac:dyDescent="0.35">
      <c r="C18" s="65" t="s">
        <v>40</v>
      </c>
      <c r="D18" s="65"/>
      <c r="E18" s="35" t="s">
        <v>0</v>
      </c>
      <c r="F18" s="66">
        <v>100</v>
      </c>
      <c r="G18" s="67"/>
    </row>
    <row r="19" spans="2:28" x14ac:dyDescent="0.35">
      <c r="C19" s="68" t="s">
        <v>16</v>
      </c>
      <c r="D19" s="68"/>
      <c r="E19" s="35" t="s">
        <v>14</v>
      </c>
      <c r="F19" s="69">
        <v>10</v>
      </c>
      <c r="G19" s="70"/>
    </row>
    <row r="20" spans="2:28" x14ac:dyDescent="0.35">
      <c r="C20" s="68" t="s">
        <v>41</v>
      </c>
      <c r="D20" s="68"/>
      <c r="E20" s="35" t="s">
        <v>36</v>
      </c>
      <c r="F20" s="66">
        <f>220*10</f>
        <v>2200</v>
      </c>
      <c r="G20" s="67"/>
    </row>
    <row r="21" spans="2:28" x14ac:dyDescent="0.35">
      <c r="C21" s="68" t="s">
        <v>17</v>
      </c>
      <c r="D21" s="68"/>
      <c r="E21" s="35" t="s">
        <v>8</v>
      </c>
      <c r="F21" s="75">
        <v>0.2</v>
      </c>
      <c r="G21" s="76"/>
    </row>
    <row r="22" spans="2:28" ht="7.15" customHeight="1" x14ac:dyDescent="0.35">
      <c r="C22" s="28"/>
      <c r="D22" s="28"/>
      <c r="E22" s="2"/>
      <c r="F22" s="42"/>
      <c r="G22" s="42"/>
    </row>
    <row r="23" spans="2:28" ht="15.5" x14ac:dyDescent="0.35">
      <c r="C23" s="64" t="s">
        <v>21</v>
      </c>
      <c r="D23" s="64"/>
      <c r="E23" s="2"/>
      <c r="F23" s="42"/>
      <c r="G23" s="42"/>
    </row>
    <row r="24" spans="2:28" x14ac:dyDescent="0.35">
      <c r="C24" s="68" t="s">
        <v>23</v>
      </c>
      <c r="D24" s="68"/>
      <c r="E24" s="35" t="s">
        <v>1</v>
      </c>
      <c r="F24" s="77">
        <v>10</v>
      </c>
      <c r="G24" s="78"/>
    </row>
    <row r="25" spans="2:28" x14ac:dyDescent="0.35">
      <c r="C25" s="68" t="s">
        <v>27</v>
      </c>
      <c r="D25" s="68"/>
      <c r="E25" s="35" t="s">
        <v>1</v>
      </c>
      <c r="F25" s="79">
        <v>-0.86</v>
      </c>
      <c r="G25" s="80"/>
    </row>
    <row r="26" spans="2:28" hidden="1" x14ac:dyDescent="0.35">
      <c r="C26" s="36"/>
      <c r="D26" s="36"/>
      <c r="E26" s="35"/>
      <c r="F26" s="35"/>
      <c r="G26" s="35"/>
    </row>
    <row r="27" spans="2:28" ht="15.5" hidden="1" x14ac:dyDescent="0.35">
      <c r="B27" s="15"/>
      <c r="C27" s="37" t="s">
        <v>24</v>
      </c>
      <c r="D27" s="16">
        <v>1</v>
      </c>
      <c r="E27" s="16">
        <v>2</v>
      </c>
      <c r="F27" s="16">
        <v>3</v>
      </c>
      <c r="G27" s="16">
        <v>4</v>
      </c>
      <c r="H27" s="17">
        <v>5</v>
      </c>
      <c r="I27" s="17">
        <v>6</v>
      </c>
      <c r="J27" s="17">
        <v>7</v>
      </c>
      <c r="K27" s="17">
        <v>8</v>
      </c>
      <c r="L27" s="17">
        <v>9</v>
      </c>
      <c r="M27" s="17">
        <v>10</v>
      </c>
      <c r="N27" s="17">
        <f>M27+1</f>
        <v>11</v>
      </c>
      <c r="O27" s="17">
        <f t="shared" ref="O27:AA27" si="0">N27+1</f>
        <v>12</v>
      </c>
      <c r="P27" s="17">
        <f t="shared" si="0"/>
        <v>13</v>
      </c>
      <c r="Q27" s="17">
        <f t="shared" si="0"/>
        <v>14</v>
      </c>
      <c r="R27" s="17">
        <f t="shared" si="0"/>
        <v>15</v>
      </c>
      <c r="S27" s="17">
        <f t="shared" si="0"/>
        <v>16</v>
      </c>
      <c r="T27" s="17">
        <f t="shared" si="0"/>
        <v>17</v>
      </c>
      <c r="U27" s="17">
        <f t="shared" si="0"/>
        <v>18</v>
      </c>
      <c r="V27" s="17">
        <f t="shared" si="0"/>
        <v>19</v>
      </c>
      <c r="W27" s="17">
        <f t="shared" si="0"/>
        <v>20</v>
      </c>
      <c r="X27" s="17">
        <f t="shared" si="0"/>
        <v>21</v>
      </c>
      <c r="Y27" s="17">
        <f t="shared" si="0"/>
        <v>22</v>
      </c>
      <c r="Z27" s="17">
        <f>Y27+1</f>
        <v>23</v>
      </c>
      <c r="AA27" s="17">
        <f t="shared" si="0"/>
        <v>24</v>
      </c>
      <c r="AB27" s="17">
        <f>AA27+1</f>
        <v>25</v>
      </c>
    </row>
    <row r="28" spans="2:28" hidden="1" x14ac:dyDescent="0.35">
      <c r="B28" s="15"/>
      <c r="C28" s="31" t="s">
        <v>25</v>
      </c>
      <c r="D28" s="18">
        <f>F21</f>
        <v>0.2</v>
      </c>
      <c r="E28" s="18">
        <f>D28*(1+$F$24/100)</f>
        <v>0.22000000000000003</v>
      </c>
      <c r="F28" s="18">
        <f t="shared" ref="F28:M28" si="1">E28*(1+$F$24/100)</f>
        <v>0.24200000000000005</v>
      </c>
      <c r="G28" s="18">
        <f t="shared" si="1"/>
        <v>0.26620000000000005</v>
      </c>
      <c r="H28" s="18">
        <f t="shared" si="1"/>
        <v>0.29282000000000008</v>
      </c>
      <c r="I28" s="18">
        <f t="shared" si="1"/>
        <v>0.32210200000000011</v>
      </c>
      <c r="J28" s="18">
        <f t="shared" si="1"/>
        <v>0.35431220000000013</v>
      </c>
      <c r="K28" s="18">
        <f t="shared" si="1"/>
        <v>0.38974342000000017</v>
      </c>
      <c r="L28" s="18">
        <f t="shared" si="1"/>
        <v>0.42871776200000022</v>
      </c>
      <c r="M28" s="18">
        <f t="shared" si="1"/>
        <v>0.47158953820000027</v>
      </c>
      <c r="N28" s="18">
        <f t="shared" ref="N28" si="2">M28*(1+$F$24/100)</f>
        <v>0.51874849202000028</v>
      </c>
      <c r="O28" s="18">
        <f t="shared" ref="O28" si="3">N28*(1+$F$24/100)</f>
        <v>0.57062334122200031</v>
      </c>
      <c r="P28" s="18">
        <f t="shared" ref="P28" si="4">O28*(1+$F$24/100)</f>
        <v>0.62768567534420039</v>
      </c>
      <c r="Q28" s="18">
        <f t="shared" ref="Q28" si="5">P28*(1+$F$24/100)</f>
        <v>0.69045424287862045</v>
      </c>
      <c r="R28" s="18">
        <f t="shared" ref="R28" si="6">Q28*(1+$F$24/100)</f>
        <v>0.75949966716648254</v>
      </c>
      <c r="S28" s="18">
        <f t="shared" ref="S28" si="7">R28*(1+$F$24/100)</f>
        <v>0.83544963388313087</v>
      </c>
      <c r="T28" s="18">
        <f t="shared" ref="T28" si="8">S28*(1+$F$24/100)</f>
        <v>0.91899459727144406</v>
      </c>
      <c r="U28" s="18">
        <f t="shared" ref="U28" si="9">T28*(1+$F$24/100)</f>
        <v>1.0108940569985885</v>
      </c>
      <c r="V28" s="18">
        <f t="shared" ref="V28" si="10">U28*(1+$F$24/100)</f>
        <v>1.1119834626984475</v>
      </c>
      <c r="W28" s="18">
        <f t="shared" ref="W28" si="11">V28*(1+$F$24/100)</f>
        <v>1.2231818089682924</v>
      </c>
      <c r="X28" s="18">
        <f t="shared" ref="X28" si="12">W28*(1+$F$24/100)</f>
        <v>1.3454999898651219</v>
      </c>
      <c r="Y28" s="18">
        <f t="shared" ref="Y28" si="13">X28*(1+$F$24/100)</f>
        <v>1.4800499888516341</v>
      </c>
      <c r="Z28" s="18">
        <f t="shared" ref="Z28" si="14">Y28*(1+$F$24/100)</f>
        <v>1.6280549877367976</v>
      </c>
      <c r="AA28" s="18">
        <f t="shared" ref="AA28" si="15">Z28*(1+$F$24/100)</f>
        <v>1.7908604865104776</v>
      </c>
      <c r="AB28" s="18">
        <f t="shared" ref="AB28" si="16">AA28*(1+$F$24/100)</f>
        <v>1.9699465351615255</v>
      </c>
    </row>
    <row r="29" spans="2:28" hidden="1" x14ac:dyDescent="0.35">
      <c r="B29" s="15"/>
      <c r="C29" s="31" t="s">
        <v>26</v>
      </c>
      <c r="D29" s="18">
        <f>D28</f>
        <v>0.2</v>
      </c>
      <c r="E29" s="18">
        <f>D29+E28</f>
        <v>0.42000000000000004</v>
      </c>
      <c r="F29" s="18">
        <f t="shared" ref="F29:M29" si="17">E29+F28</f>
        <v>0.66200000000000014</v>
      </c>
      <c r="G29" s="18">
        <f t="shared" si="17"/>
        <v>0.92820000000000014</v>
      </c>
      <c r="H29" s="18">
        <f t="shared" si="17"/>
        <v>1.2210200000000002</v>
      </c>
      <c r="I29" s="18">
        <f t="shared" si="17"/>
        <v>1.5431220000000003</v>
      </c>
      <c r="J29" s="18">
        <f t="shared" si="17"/>
        <v>1.8974342000000004</v>
      </c>
      <c r="K29" s="18">
        <f t="shared" si="17"/>
        <v>2.2871776200000005</v>
      </c>
      <c r="L29" s="18">
        <f t="shared" si="17"/>
        <v>2.7158953820000007</v>
      </c>
      <c r="M29" s="18">
        <f t="shared" si="17"/>
        <v>3.1874849202000011</v>
      </c>
      <c r="N29" s="18">
        <f t="shared" ref="N29" si="18">M29+N28</f>
        <v>3.7062334122200014</v>
      </c>
      <c r="O29" s="18">
        <f t="shared" ref="O29" si="19">N29+O28</f>
        <v>4.2768567534420017</v>
      </c>
      <c r="P29" s="18">
        <f t="shared" ref="P29" si="20">O29+P28</f>
        <v>4.9045424287862023</v>
      </c>
      <c r="Q29" s="18">
        <f t="shared" ref="Q29" si="21">P29+Q28</f>
        <v>5.5949966716648225</v>
      </c>
      <c r="R29" s="18">
        <f t="shared" ref="R29" si="22">Q29+R28</f>
        <v>6.3544963388313054</v>
      </c>
      <c r="S29" s="18">
        <f t="shared" ref="S29" si="23">R29+S28</f>
        <v>7.1899459727144359</v>
      </c>
      <c r="T29" s="18">
        <f t="shared" ref="T29" si="24">S29+T28</f>
        <v>8.1089405699858794</v>
      </c>
      <c r="U29" s="18">
        <f t="shared" ref="U29" si="25">T29+U28</f>
        <v>9.119834626984467</v>
      </c>
      <c r="V29" s="18">
        <f t="shared" ref="V29" si="26">U29+V28</f>
        <v>10.231818089682914</v>
      </c>
      <c r="W29" s="18">
        <f t="shared" ref="W29" si="27">V29+W28</f>
        <v>11.454999898651206</v>
      </c>
      <c r="X29" s="18">
        <f t="shared" ref="X29" si="28">W29+X28</f>
        <v>12.800499888516327</v>
      </c>
      <c r="Y29" s="18">
        <f t="shared" ref="Y29" si="29">X29+Y28</f>
        <v>14.280549877367962</v>
      </c>
      <c r="Z29" s="18">
        <f t="shared" ref="Z29" si="30">Y29+Z28</f>
        <v>15.90860486510476</v>
      </c>
      <c r="AA29" s="18">
        <f t="shared" ref="AA29" si="31">Z29+AA28</f>
        <v>17.699465351615238</v>
      </c>
      <c r="AB29" s="18">
        <f t="shared" ref="AB29" si="32">AA29+AB28</f>
        <v>19.669411886776764</v>
      </c>
    </row>
    <row r="30" spans="2:28" hidden="1" x14ac:dyDescent="0.35">
      <c r="B30" s="15"/>
      <c r="C30" s="31" t="s">
        <v>27</v>
      </c>
      <c r="D30" s="32">
        <f>1/(1+$F$25/100)^(D27-1)</f>
        <v>1</v>
      </c>
      <c r="E30" s="32">
        <f t="shared" ref="E30:AB30" si="33">1/(1+$F$25/100)^(E27-1)</f>
        <v>1.0086746015735324</v>
      </c>
      <c r="F30" s="32">
        <f t="shared" si="33"/>
        <v>1.0174244518595243</v>
      </c>
      <c r="G30" s="32">
        <f t="shared" si="33"/>
        <v>1.0262502036105754</v>
      </c>
      <c r="H30" s="32">
        <f t="shared" si="33"/>
        <v>1.0351525152416536</v>
      </c>
      <c r="I30" s="32">
        <f t="shared" si="33"/>
        <v>1.0441320508792149</v>
      </c>
      <c r="J30" s="32">
        <f t="shared" si="33"/>
        <v>1.0531894804107473</v>
      </c>
      <c r="K30" s="32">
        <f t="shared" si="33"/>
        <v>1.0623254795347461</v>
      </c>
      <c r="L30" s="32">
        <f t="shared" si="33"/>
        <v>1.0715407298111217</v>
      </c>
      <c r="M30" s="32">
        <f t="shared" si="33"/>
        <v>1.0808359187120453</v>
      </c>
      <c r="N30" s="32">
        <f t="shared" si="33"/>
        <v>1.0902117396732354</v>
      </c>
      <c r="O30" s="32">
        <f t="shared" si="33"/>
        <v>1.0996688921456883</v>
      </c>
      <c r="P30" s="32">
        <f t="shared" si="33"/>
        <v>1.1092080816478598</v>
      </c>
      <c r="Q30" s="32">
        <f t="shared" si="33"/>
        <v>1.1188300198182972</v>
      </c>
      <c r="R30" s="32">
        <f t="shared" si="33"/>
        <v>1.1285354244687285</v>
      </c>
      <c r="S30" s="32">
        <f t="shared" si="33"/>
        <v>1.1383250196376118</v>
      </c>
      <c r="T30" s="32">
        <f t="shared" si="33"/>
        <v>1.1481995356441514</v>
      </c>
      <c r="U30" s="32">
        <f t="shared" si="33"/>
        <v>1.1581597091427793</v>
      </c>
      <c r="V30" s="32">
        <f t="shared" si="33"/>
        <v>1.1682062831781113</v>
      </c>
      <c r="W30" s="32">
        <f t="shared" si="33"/>
        <v>1.1783400072403785</v>
      </c>
      <c r="X30" s="32">
        <f t="shared" si="33"/>
        <v>1.1885616373213421</v>
      </c>
      <c r="Y30" s="32">
        <f t="shared" si="33"/>
        <v>1.1988719359706901</v>
      </c>
      <c r="Z30" s="32">
        <f t="shared" si="33"/>
        <v>1.2092716723529253</v>
      </c>
      <c r="AA30" s="32">
        <f t="shared" si="33"/>
        <v>1.2197616223047461</v>
      </c>
      <c r="AB30" s="32">
        <f t="shared" si="33"/>
        <v>1.2303425683929252</v>
      </c>
    </row>
    <row r="31" spans="2:28" ht="9" hidden="1" customHeight="1" x14ac:dyDescent="0.35">
      <c r="B31" s="15"/>
      <c r="C31" s="31"/>
      <c r="D31" s="15"/>
      <c r="E31" s="33"/>
      <c r="F31" s="33"/>
      <c r="G31" s="33"/>
      <c r="H31" s="15"/>
      <c r="I31" s="15"/>
      <c r="J31" s="15"/>
      <c r="K31" s="15"/>
      <c r="L31" s="15"/>
      <c r="M31" s="15"/>
      <c r="N31" s="15"/>
      <c r="O31" s="15"/>
      <c r="P31" s="15"/>
      <c r="Q31" s="15"/>
      <c r="R31" s="15"/>
      <c r="S31" s="15"/>
      <c r="T31" s="15"/>
      <c r="U31" s="15"/>
      <c r="V31" s="15"/>
      <c r="W31" s="15"/>
      <c r="X31" s="15"/>
      <c r="Y31" s="15"/>
      <c r="Z31" s="15"/>
      <c r="AA31" s="15"/>
      <c r="AB31" s="15"/>
    </row>
    <row r="32" spans="2:28" ht="15.65" hidden="1" customHeight="1" x14ac:dyDescent="0.35">
      <c r="B32" s="71" t="s">
        <v>2</v>
      </c>
      <c r="C32" s="31" t="s">
        <v>7</v>
      </c>
      <c r="D32" s="34">
        <f t="shared" ref="D32:M32" si="34">$F$65*D28</f>
        <v>4.0040000000000004</v>
      </c>
      <c r="E32" s="34">
        <f t="shared" si="34"/>
        <v>4.4044000000000008</v>
      </c>
      <c r="F32" s="34">
        <f t="shared" si="34"/>
        <v>4.8448400000000005</v>
      </c>
      <c r="G32" s="34">
        <f t="shared" si="34"/>
        <v>5.3293240000000006</v>
      </c>
      <c r="H32" s="34">
        <f t="shared" si="34"/>
        <v>5.8622564000000015</v>
      </c>
      <c r="I32" s="34">
        <f t="shared" si="34"/>
        <v>6.4484820400000018</v>
      </c>
      <c r="J32" s="34">
        <f t="shared" si="34"/>
        <v>7.0933302440000023</v>
      </c>
      <c r="K32" s="34">
        <f t="shared" si="34"/>
        <v>7.8026632684000035</v>
      </c>
      <c r="L32" s="34">
        <f t="shared" si="34"/>
        <v>8.5829295952400049</v>
      </c>
      <c r="M32" s="34">
        <f t="shared" si="34"/>
        <v>9.4412225547640052</v>
      </c>
      <c r="N32" s="34">
        <f t="shared" ref="N32:AB32" si="35">$F$65*N28</f>
        <v>10.385344810240406</v>
      </c>
      <c r="O32" s="34">
        <f t="shared" si="35"/>
        <v>11.423879291264447</v>
      </c>
      <c r="P32" s="34">
        <f t="shared" si="35"/>
        <v>12.566267220390891</v>
      </c>
      <c r="Q32" s="34">
        <f t="shared" si="35"/>
        <v>13.822893942429982</v>
      </c>
      <c r="R32" s="34">
        <f t="shared" si="35"/>
        <v>15.205183336672981</v>
      </c>
      <c r="S32" s="34">
        <f t="shared" si="35"/>
        <v>16.725701670340278</v>
      </c>
      <c r="T32" s="34">
        <f t="shared" si="35"/>
        <v>18.39827183737431</v>
      </c>
      <c r="U32" s="34">
        <f t="shared" si="35"/>
        <v>20.23809902111174</v>
      </c>
      <c r="V32" s="34">
        <f t="shared" si="35"/>
        <v>22.261908923222919</v>
      </c>
      <c r="W32" s="34">
        <f t="shared" si="35"/>
        <v>24.488099815545215</v>
      </c>
      <c r="X32" s="34">
        <f t="shared" si="35"/>
        <v>26.936909797099741</v>
      </c>
      <c r="Y32" s="34">
        <f t="shared" si="35"/>
        <v>29.630600776809715</v>
      </c>
      <c r="Z32" s="34">
        <f t="shared" si="35"/>
        <v>32.593660854490686</v>
      </c>
      <c r="AA32" s="34">
        <f t="shared" si="35"/>
        <v>35.85302693993976</v>
      </c>
      <c r="AB32" s="34">
        <f t="shared" si="35"/>
        <v>39.438329633933741</v>
      </c>
    </row>
    <row r="33" spans="1:28" ht="15.65" hidden="1" customHeight="1" x14ac:dyDescent="0.35">
      <c r="B33" s="71"/>
      <c r="C33" s="31" t="s">
        <v>28</v>
      </c>
      <c r="D33" s="34">
        <f>D32*D30</f>
        <v>4.0040000000000004</v>
      </c>
      <c r="E33" s="34">
        <f t="shared" ref="E33:AB33" si="36">E32*E30</f>
        <v>4.4426064151704665</v>
      </c>
      <c r="F33" s="34">
        <f t="shared" si="36"/>
        <v>4.9292586813470987</v>
      </c>
      <c r="G33" s="34">
        <f t="shared" si="36"/>
        <v>5.4692198401067271</v>
      </c>
      <c r="H33" s="34">
        <f t="shared" si="36"/>
        <v>6.0683294574514832</v>
      </c>
      <c r="I33" s="34">
        <f t="shared" si="36"/>
        <v>6.7330667774829855</v>
      </c>
      <c r="J33" s="34">
        <f t="shared" si="36"/>
        <v>7.4706207940602019</v>
      </c>
      <c r="K33" s="34">
        <f t="shared" si="36"/>
        <v>8.2889679982511826</v>
      </c>
      <c r="L33" s="34">
        <f t="shared" si="36"/>
        <v>9.1969586424009506</v>
      </c>
      <c r="M33" s="34">
        <f t="shared" si="36"/>
        <v>10.204412453743236</v>
      </c>
      <c r="N33" s="34">
        <f t="shared" si="36"/>
        <v>11.3222248326786</v>
      </c>
      <c r="O33" s="34">
        <f t="shared" si="36"/>
        <v>12.562484684230846</v>
      </c>
      <c r="P33" s="34">
        <f t="shared" si="36"/>
        <v>13.938605157004163</v>
      </c>
      <c r="Q33" s="34">
        <f t="shared" si="36"/>
        <v>15.465468703555157</v>
      </c>
      <c r="R33" s="34">
        <f t="shared" si="36"/>
        <v>17.15958803097708</v>
      </c>
      <c r="S33" s="34">
        <f t="shared" si="36"/>
        <v>19.039284682342934</v>
      </c>
      <c r="T33" s="34">
        <f t="shared" si="36"/>
        <v>21.124887180328052</v>
      </c>
      <c r="U33" s="34">
        <f t="shared" si="36"/>
        <v>23.438950875893539</v>
      </c>
      <c r="V33" s="34">
        <f t="shared" si="36"/>
        <v>26.006501879647875</v>
      </c>
      <c r="W33" s="34">
        <f t="shared" si="36"/>
        <v>28.855307713952659</v>
      </c>
      <c r="X33" s="34">
        <f t="shared" si="36"/>
        <v>32.016177612818169</v>
      </c>
      <c r="Y33" s="34">
        <f t="shared" si="36"/>
        <v>35.523295717268496</v>
      </c>
      <c r="Z33" s="34">
        <f t="shared" si="36"/>
        <v>39.41459076961403</v>
      </c>
      <c r="AA33" s="34">
        <f t="shared" si="36"/>
        <v>43.732146304796686</v>
      </c>
      <c r="AB33" s="34">
        <f t="shared" si="36"/>
        <v>48.522655774940851</v>
      </c>
    </row>
    <row r="34" spans="1:28" hidden="1" x14ac:dyDescent="0.35">
      <c r="A34">
        <v>8</v>
      </c>
      <c r="B34" s="71"/>
      <c r="C34" s="31" t="s">
        <v>29</v>
      </c>
      <c r="D34" s="34">
        <f>D33</f>
        <v>4.0040000000000004</v>
      </c>
      <c r="E34" s="32">
        <f>D34+E33</f>
        <v>8.4466064151704678</v>
      </c>
      <c r="F34" s="32">
        <f t="shared" ref="F34:M34" si="37">E34+F33</f>
        <v>13.375865096517566</v>
      </c>
      <c r="G34" s="32">
        <f t="shared" si="37"/>
        <v>18.845084936624293</v>
      </c>
      <c r="H34" s="32">
        <f t="shared" si="37"/>
        <v>24.913414394075776</v>
      </c>
      <c r="I34" s="32">
        <f t="shared" si="37"/>
        <v>31.646481171558762</v>
      </c>
      <c r="J34" s="32">
        <f t="shared" si="37"/>
        <v>39.117101965618964</v>
      </c>
      <c r="K34" s="32">
        <f t="shared" si="37"/>
        <v>47.406069963870145</v>
      </c>
      <c r="L34" s="32">
        <f t="shared" si="37"/>
        <v>56.603028606271096</v>
      </c>
      <c r="M34" s="32">
        <f t="shared" si="37"/>
        <v>66.807441060014327</v>
      </c>
      <c r="N34" s="32">
        <f t="shared" ref="N34" si="38">M34+N33</f>
        <v>78.129665892692927</v>
      </c>
      <c r="O34" s="32">
        <f t="shared" ref="O34" si="39">N34+O33</f>
        <v>90.69215057692378</v>
      </c>
      <c r="P34" s="32">
        <f t="shared" ref="P34" si="40">O34+P33</f>
        <v>104.63075573392794</v>
      </c>
      <c r="Q34" s="32">
        <f t="shared" ref="Q34" si="41">P34+Q33</f>
        <v>120.0962244374831</v>
      </c>
      <c r="R34" s="32">
        <f t="shared" ref="R34" si="42">Q34+R33</f>
        <v>137.25581246846019</v>
      </c>
      <c r="S34" s="32">
        <f t="shared" ref="S34" si="43">R34+S33</f>
        <v>156.29509715080312</v>
      </c>
      <c r="T34" s="32">
        <f t="shared" ref="T34" si="44">S34+T33</f>
        <v>177.41998433113116</v>
      </c>
      <c r="U34" s="32">
        <f t="shared" ref="U34" si="45">T34+U33</f>
        <v>200.8589352070247</v>
      </c>
      <c r="V34" s="32">
        <f t="shared" ref="V34" si="46">U34+V33</f>
        <v>226.86543708667259</v>
      </c>
      <c r="W34" s="32">
        <f t="shared" ref="W34" si="47">V34+W33</f>
        <v>255.72074480062525</v>
      </c>
      <c r="X34" s="32">
        <f t="shared" ref="X34" si="48">W34+X33</f>
        <v>287.73692241344344</v>
      </c>
      <c r="Y34" s="32">
        <f t="shared" ref="Y34" si="49">X34+Y33</f>
        <v>323.26021813071191</v>
      </c>
      <c r="Z34" s="32">
        <f t="shared" ref="Z34" si="50">Y34+Z33</f>
        <v>362.67480890032596</v>
      </c>
      <c r="AA34" s="32">
        <f t="shared" ref="AA34:AB34" si="51">Z34+AA33</f>
        <v>406.40695520512264</v>
      </c>
      <c r="AB34" s="32">
        <f t="shared" si="51"/>
        <v>454.9296109800635</v>
      </c>
    </row>
    <row r="35" spans="1:28" ht="7.9" hidden="1" customHeight="1" x14ac:dyDescent="0.35">
      <c r="B35" s="30"/>
      <c r="C35" s="31"/>
      <c r="D35" s="31"/>
      <c r="E35" s="33"/>
      <c r="F35" s="33"/>
      <c r="G35" s="33"/>
      <c r="H35" s="15"/>
      <c r="I35" s="15"/>
      <c r="J35" s="15"/>
      <c r="K35" s="15"/>
      <c r="L35" s="15"/>
      <c r="M35" s="15"/>
      <c r="N35" s="15"/>
      <c r="O35" s="15"/>
      <c r="P35" s="15"/>
      <c r="Q35" s="15"/>
      <c r="R35" s="15"/>
      <c r="S35" s="15"/>
      <c r="T35" s="15"/>
      <c r="U35" s="15"/>
      <c r="V35" s="15"/>
      <c r="W35" s="15"/>
      <c r="X35" s="15"/>
      <c r="Y35" s="15"/>
      <c r="Z35" s="15"/>
      <c r="AA35" s="15"/>
      <c r="AB35" s="15"/>
    </row>
    <row r="36" spans="1:28" hidden="1" x14ac:dyDescent="0.35">
      <c r="B36" s="71" t="s">
        <v>3</v>
      </c>
      <c r="C36" s="31" t="s">
        <v>7</v>
      </c>
      <c r="D36" s="18">
        <f>G65*D28</f>
        <v>1.9799999999999998</v>
      </c>
      <c r="E36" s="18">
        <f t="shared" ref="E36:M36" si="52">$G$65*E28</f>
        <v>2.1779999999999999</v>
      </c>
      <c r="F36" s="18">
        <f t="shared" si="52"/>
        <v>2.3957999999999999</v>
      </c>
      <c r="G36" s="18">
        <f t="shared" si="52"/>
        <v>2.6353800000000001</v>
      </c>
      <c r="H36" s="18">
        <f t="shared" si="52"/>
        <v>2.8989180000000005</v>
      </c>
      <c r="I36" s="18">
        <f t="shared" si="52"/>
        <v>3.1888098000000005</v>
      </c>
      <c r="J36" s="18">
        <f t="shared" si="52"/>
        <v>3.5076907800000008</v>
      </c>
      <c r="K36" s="18">
        <f t="shared" si="52"/>
        <v>3.8584598580000011</v>
      </c>
      <c r="L36" s="18">
        <f t="shared" si="52"/>
        <v>4.2443058438000012</v>
      </c>
      <c r="M36" s="18">
        <f t="shared" si="52"/>
        <v>4.6687364281800017</v>
      </c>
      <c r="N36" s="18">
        <f t="shared" ref="N36:AB36" si="53">$G$65*N28</f>
        <v>5.1356100709980019</v>
      </c>
      <c r="O36" s="18">
        <f t="shared" si="53"/>
        <v>5.6491710780978019</v>
      </c>
      <c r="P36" s="18">
        <f t="shared" si="53"/>
        <v>6.2140881859075829</v>
      </c>
      <c r="Q36" s="18">
        <f t="shared" si="53"/>
        <v>6.8354970044983414</v>
      </c>
      <c r="R36" s="18">
        <f t="shared" si="53"/>
        <v>7.5190467049481757</v>
      </c>
      <c r="S36" s="18">
        <f t="shared" si="53"/>
        <v>8.2709513754429942</v>
      </c>
      <c r="T36" s="18">
        <f t="shared" si="53"/>
        <v>9.0980465129872954</v>
      </c>
      <c r="U36" s="18">
        <f t="shared" si="53"/>
        <v>10.007851164286025</v>
      </c>
      <c r="V36" s="18">
        <f t="shared" si="53"/>
        <v>11.008636280714629</v>
      </c>
      <c r="W36" s="18">
        <f t="shared" si="53"/>
        <v>12.109499908786093</v>
      </c>
      <c r="X36" s="18">
        <f t="shared" si="53"/>
        <v>13.320449899664705</v>
      </c>
      <c r="Y36" s="18">
        <f t="shared" si="53"/>
        <v>14.652494889631175</v>
      </c>
      <c r="Z36" s="18">
        <f t="shared" si="53"/>
        <v>16.117744378594292</v>
      </c>
      <c r="AA36" s="18">
        <f t="shared" si="53"/>
        <v>17.729518816453727</v>
      </c>
      <c r="AB36" s="18">
        <f t="shared" si="53"/>
        <v>19.502470698099099</v>
      </c>
    </row>
    <row r="37" spans="1:28" hidden="1" x14ac:dyDescent="0.35">
      <c r="B37" s="71"/>
      <c r="C37" s="31" t="s">
        <v>28</v>
      </c>
      <c r="D37" s="18">
        <f>D36*D30</f>
        <v>1.9799999999999998</v>
      </c>
      <c r="E37" s="18">
        <f t="shared" ref="E37:AB37" si="54">E36*E30</f>
        <v>2.1968932822271534</v>
      </c>
      <c r="F37" s="18">
        <f t="shared" si="54"/>
        <v>2.4375455017650483</v>
      </c>
      <c r="G37" s="18">
        <f t="shared" si="54"/>
        <v>2.7045592615912382</v>
      </c>
      <c r="H37" s="18">
        <f t="shared" si="54"/>
        <v>3.0008222591793046</v>
      </c>
      <c r="I37" s="18">
        <f t="shared" si="54"/>
        <v>3.3295385163377396</v>
      </c>
      <c r="J37" s="18">
        <f t="shared" si="54"/>
        <v>3.6942630300297701</v>
      </c>
      <c r="K37" s="18">
        <f t="shared" si="54"/>
        <v>4.0989402189154198</v>
      </c>
      <c r="L37" s="18">
        <f t="shared" si="54"/>
        <v>4.5479465814070617</v>
      </c>
      <c r="M37" s="18">
        <f t="shared" si="54"/>
        <v>5.0461380265763252</v>
      </c>
      <c r="N37" s="18">
        <f t="shared" si="54"/>
        <v>5.5989023897861196</v>
      </c>
      <c r="O37" s="18">
        <f t="shared" si="54"/>
        <v>6.2122177009932731</v>
      </c>
      <c r="P37" s="18">
        <f t="shared" si="54"/>
        <v>6.8927168358811794</v>
      </c>
      <c r="Q37" s="18">
        <f t="shared" si="54"/>
        <v>7.6477592490107904</v>
      </c>
      <c r="R37" s="18">
        <f t="shared" si="54"/>
        <v>8.4855105647688838</v>
      </c>
      <c r="S37" s="18">
        <f t="shared" si="54"/>
        <v>9.4150308868728789</v>
      </c>
      <c r="T37" s="18">
        <f t="shared" si="54"/>
        <v>10.446372781480903</v>
      </c>
      <c r="U37" s="18">
        <f t="shared" si="54"/>
        <v>11.590689993573729</v>
      </c>
      <c r="V37" s="18">
        <f t="shared" si="54"/>
        <v>12.860358072353344</v>
      </c>
      <c r="W37" s="18">
        <f t="shared" si="54"/>
        <v>14.269108210196368</v>
      </c>
      <c r="X37" s="18">
        <f t="shared" si="54"/>
        <v>15.83217574260239</v>
      </c>
      <c r="Y37" s="18">
        <f t="shared" si="54"/>
        <v>17.566464915132769</v>
      </c>
      <c r="Z37" s="18">
        <f t="shared" si="54"/>
        <v>19.49073169925968</v>
      </c>
      <c r="AA37" s="18">
        <f t="shared" si="54"/>
        <v>21.625786634240118</v>
      </c>
      <c r="AB37" s="18">
        <f t="shared" si="54"/>
        <v>23.99471988870701</v>
      </c>
    </row>
    <row r="38" spans="1:28" hidden="1" x14ac:dyDescent="0.35">
      <c r="A38">
        <v>12</v>
      </c>
      <c r="B38" s="71"/>
      <c r="C38" s="31" t="s">
        <v>29</v>
      </c>
      <c r="D38" s="18">
        <f>D37</f>
        <v>1.9799999999999998</v>
      </c>
      <c r="E38" s="18">
        <f>D38+E37</f>
        <v>4.1768932822271534</v>
      </c>
      <c r="F38" s="18">
        <f t="shared" ref="F38:M38" si="55">E38+F37</f>
        <v>6.6144387839922016</v>
      </c>
      <c r="G38" s="18">
        <f t="shared" si="55"/>
        <v>9.3189980455834398</v>
      </c>
      <c r="H38" s="18">
        <f t="shared" si="55"/>
        <v>12.319820304762745</v>
      </c>
      <c r="I38" s="18">
        <f t="shared" si="55"/>
        <v>15.649358821100485</v>
      </c>
      <c r="J38" s="18">
        <f t="shared" si="55"/>
        <v>19.343621851130255</v>
      </c>
      <c r="K38" s="18">
        <f t="shared" si="55"/>
        <v>23.442562070045675</v>
      </c>
      <c r="L38" s="18">
        <f t="shared" si="55"/>
        <v>27.990508651452735</v>
      </c>
      <c r="M38" s="18">
        <f t="shared" si="55"/>
        <v>33.036646678029058</v>
      </c>
      <c r="N38" s="18">
        <f t="shared" ref="N38" si="56">M38+N37</f>
        <v>38.635549067815177</v>
      </c>
      <c r="O38" s="18">
        <f t="shared" ref="O38" si="57">N38+O37</f>
        <v>44.847766768808448</v>
      </c>
      <c r="P38" s="18">
        <f t="shared" ref="P38" si="58">O38+P37</f>
        <v>51.740483604689629</v>
      </c>
      <c r="Q38" s="18">
        <f t="shared" ref="Q38" si="59">P38+Q37</f>
        <v>59.388242853700419</v>
      </c>
      <c r="R38" s="18">
        <f t="shared" ref="R38" si="60">Q38+R37</f>
        <v>67.873753418469306</v>
      </c>
      <c r="S38" s="18">
        <f t="shared" ref="S38" si="61">R38+S37</f>
        <v>77.28878430534219</v>
      </c>
      <c r="T38" s="18">
        <f t="shared" ref="T38" si="62">S38+T37</f>
        <v>87.735157086823094</v>
      </c>
      <c r="U38" s="18">
        <f t="shared" ref="U38" si="63">T38+U37</f>
        <v>99.325847080396827</v>
      </c>
      <c r="V38" s="18">
        <f t="shared" ref="V38" si="64">U38+V37</f>
        <v>112.18620515275018</v>
      </c>
      <c r="W38" s="18">
        <f t="shared" ref="W38" si="65">V38+W37</f>
        <v>126.45531336294654</v>
      </c>
      <c r="X38" s="18">
        <f t="shared" ref="X38" si="66">W38+X37</f>
        <v>142.28748910554893</v>
      </c>
      <c r="Y38" s="18">
        <f t="shared" ref="Y38" si="67">X38+Y37</f>
        <v>159.8539540206817</v>
      </c>
      <c r="Z38" s="18">
        <f t="shared" ref="Z38" si="68">Y38+Z37</f>
        <v>179.34468571994137</v>
      </c>
      <c r="AA38" s="18">
        <f t="shared" ref="AA38" si="69">Z38+AA37</f>
        <v>200.97047235418148</v>
      </c>
      <c r="AB38" s="18">
        <f t="shared" ref="AB38" si="70">AA38+AB37</f>
        <v>224.96519224288849</v>
      </c>
    </row>
    <row r="39" spans="1:28" ht="7.9" hidden="1" customHeight="1" x14ac:dyDescent="0.35">
      <c r="B39" s="30"/>
      <c r="C39" s="31"/>
      <c r="D39" s="31"/>
      <c r="E39" s="33"/>
      <c r="F39" s="33"/>
      <c r="G39" s="33"/>
      <c r="H39" s="15"/>
      <c r="I39" s="15"/>
      <c r="J39" s="15"/>
      <c r="K39" s="15"/>
      <c r="L39" s="15"/>
      <c r="M39" s="15"/>
      <c r="N39" s="15"/>
      <c r="O39" s="15"/>
      <c r="P39" s="15"/>
      <c r="Q39" s="15"/>
      <c r="R39" s="15"/>
      <c r="S39" s="15"/>
      <c r="T39" s="15"/>
      <c r="U39" s="15"/>
      <c r="V39" s="15"/>
      <c r="W39" s="15"/>
      <c r="X39" s="15"/>
      <c r="Y39" s="15"/>
      <c r="Z39" s="15"/>
      <c r="AA39" s="15"/>
      <c r="AB39" s="15"/>
    </row>
    <row r="40" spans="1:28" hidden="1" x14ac:dyDescent="0.35">
      <c r="B40" s="71" t="s">
        <v>4</v>
      </c>
      <c r="C40" s="31" t="s">
        <v>7</v>
      </c>
      <c r="D40" s="18">
        <f t="shared" ref="D40:M40" si="71">$H$65*D28</f>
        <v>0</v>
      </c>
      <c r="E40" s="18">
        <f t="shared" si="71"/>
        <v>0</v>
      </c>
      <c r="F40" s="18">
        <f t="shared" si="71"/>
        <v>0</v>
      </c>
      <c r="G40" s="18">
        <f t="shared" si="71"/>
        <v>0</v>
      </c>
      <c r="H40" s="18">
        <f t="shared" si="71"/>
        <v>0</v>
      </c>
      <c r="I40" s="18">
        <f t="shared" si="71"/>
        <v>0</v>
      </c>
      <c r="J40" s="18">
        <f t="shared" si="71"/>
        <v>0</v>
      </c>
      <c r="K40" s="18">
        <f t="shared" si="71"/>
        <v>0</v>
      </c>
      <c r="L40" s="18">
        <f t="shared" si="71"/>
        <v>0</v>
      </c>
      <c r="M40" s="18">
        <f t="shared" si="71"/>
        <v>0</v>
      </c>
      <c r="N40" s="18">
        <f t="shared" ref="N40:AB40" si="72">$H$65*N28</f>
        <v>0</v>
      </c>
      <c r="O40" s="18">
        <f t="shared" si="72"/>
        <v>0</v>
      </c>
      <c r="P40" s="18">
        <f t="shared" si="72"/>
        <v>0</v>
      </c>
      <c r="Q40" s="18">
        <f t="shared" si="72"/>
        <v>0</v>
      </c>
      <c r="R40" s="18">
        <f t="shared" si="72"/>
        <v>0</v>
      </c>
      <c r="S40" s="18">
        <f t="shared" si="72"/>
        <v>0</v>
      </c>
      <c r="T40" s="18">
        <f t="shared" si="72"/>
        <v>0</v>
      </c>
      <c r="U40" s="18">
        <f t="shared" si="72"/>
        <v>0</v>
      </c>
      <c r="V40" s="18">
        <f t="shared" si="72"/>
        <v>0</v>
      </c>
      <c r="W40" s="18">
        <f t="shared" si="72"/>
        <v>0</v>
      </c>
      <c r="X40" s="18">
        <f t="shared" si="72"/>
        <v>0</v>
      </c>
      <c r="Y40" s="18">
        <f t="shared" si="72"/>
        <v>0</v>
      </c>
      <c r="Z40" s="18">
        <f t="shared" si="72"/>
        <v>0</v>
      </c>
      <c r="AA40" s="18">
        <f t="shared" si="72"/>
        <v>0</v>
      </c>
      <c r="AB40" s="18">
        <f t="shared" si="72"/>
        <v>0</v>
      </c>
    </row>
    <row r="41" spans="1:28" hidden="1" x14ac:dyDescent="0.35">
      <c r="B41" s="71"/>
      <c r="C41" s="31" t="s">
        <v>28</v>
      </c>
      <c r="D41" s="18">
        <f>D40*D30</f>
        <v>0</v>
      </c>
      <c r="E41" s="18">
        <f t="shared" ref="E41:AB41" si="73">E40*E30</f>
        <v>0</v>
      </c>
      <c r="F41" s="18">
        <f t="shared" si="73"/>
        <v>0</v>
      </c>
      <c r="G41" s="18">
        <f t="shared" si="73"/>
        <v>0</v>
      </c>
      <c r="H41" s="18">
        <f t="shared" si="73"/>
        <v>0</v>
      </c>
      <c r="I41" s="18">
        <f t="shared" si="73"/>
        <v>0</v>
      </c>
      <c r="J41" s="18">
        <f t="shared" si="73"/>
        <v>0</v>
      </c>
      <c r="K41" s="18">
        <f t="shared" si="73"/>
        <v>0</v>
      </c>
      <c r="L41" s="18">
        <f t="shared" si="73"/>
        <v>0</v>
      </c>
      <c r="M41" s="18">
        <f t="shared" si="73"/>
        <v>0</v>
      </c>
      <c r="N41" s="18">
        <f t="shared" si="73"/>
        <v>0</v>
      </c>
      <c r="O41" s="18">
        <f t="shared" si="73"/>
        <v>0</v>
      </c>
      <c r="P41" s="18">
        <f t="shared" si="73"/>
        <v>0</v>
      </c>
      <c r="Q41" s="18">
        <f t="shared" si="73"/>
        <v>0</v>
      </c>
      <c r="R41" s="18">
        <f t="shared" si="73"/>
        <v>0</v>
      </c>
      <c r="S41" s="18">
        <f t="shared" si="73"/>
        <v>0</v>
      </c>
      <c r="T41" s="18">
        <f t="shared" si="73"/>
        <v>0</v>
      </c>
      <c r="U41" s="18">
        <f t="shared" si="73"/>
        <v>0</v>
      </c>
      <c r="V41" s="18">
        <f t="shared" si="73"/>
        <v>0</v>
      </c>
      <c r="W41" s="18">
        <f t="shared" si="73"/>
        <v>0</v>
      </c>
      <c r="X41" s="18">
        <f t="shared" si="73"/>
        <v>0</v>
      </c>
      <c r="Y41" s="18">
        <f t="shared" si="73"/>
        <v>0</v>
      </c>
      <c r="Z41" s="18">
        <f t="shared" si="73"/>
        <v>0</v>
      </c>
      <c r="AA41" s="18">
        <f t="shared" si="73"/>
        <v>0</v>
      </c>
      <c r="AB41" s="18">
        <f t="shared" si="73"/>
        <v>0</v>
      </c>
    </row>
    <row r="42" spans="1:28" hidden="1" x14ac:dyDescent="0.35">
      <c r="A42">
        <v>16</v>
      </c>
      <c r="B42" s="71"/>
      <c r="C42" s="31" t="s">
        <v>29</v>
      </c>
      <c r="D42" s="18">
        <f>D41</f>
        <v>0</v>
      </c>
      <c r="E42" s="18">
        <f>D42+E41</f>
        <v>0</v>
      </c>
      <c r="F42" s="18">
        <f t="shared" ref="F42:M42" si="74">E42+F41</f>
        <v>0</v>
      </c>
      <c r="G42" s="18">
        <f t="shared" si="74"/>
        <v>0</v>
      </c>
      <c r="H42" s="18">
        <f t="shared" si="74"/>
        <v>0</v>
      </c>
      <c r="I42" s="18">
        <f t="shared" si="74"/>
        <v>0</v>
      </c>
      <c r="J42" s="18">
        <f t="shared" si="74"/>
        <v>0</v>
      </c>
      <c r="K42" s="18">
        <f t="shared" si="74"/>
        <v>0</v>
      </c>
      <c r="L42" s="18">
        <f t="shared" si="74"/>
        <v>0</v>
      </c>
      <c r="M42" s="18">
        <f t="shared" si="74"/>
        <v>0</v>
      </c>
      <c r="N42" s="18">
        <f t="shared" ref="N42" si="75">M42+N41</f>
        <v>0</v>
      </c>
      <c r="O42" s="18">
        <f t="shared" ref="O42" si="76">N42+O41</f>
        <v>0</v>
      </c>
      <c r="P42" s="18">
        <f t="shared" ref="P42" si="77">O42+P41</f>
        <v>0</v>
      </c>
      <c r="Q42" s="18">
        <f t="shared" ref="Q42" si="78">P42+Q41</f>
        <v>0</v>
      </c>
      <c r="R42" s="18">
        <f t="shared" ref="R42" si="79">Q42+R41</f>
        <v>0</v>
      </c>
      <c r="S42" s="18">
        <f t="shared" ref="S42" si="80">R42+S41</f>
        <v>0</v>
      </c>
      <c r="T42" s="18">
        <f t="shared" ref="T42" si="81">S42+T41</f>
        <v>0</v>
      </c>
      <c r="U42" s="18">
        <f t="shared" ref="U42" si="82">T42+U41</f>
        <v>0</v>
      </c>
      <c r="V42" s="18">
        <f t="shared" ref="V42" si="83">U42+V41</f>
        <v>0</v>
      </c>
      <c r="W42" s="18">
        <f t="shared" ref="W42" si="84">V42+W41</f>
        <v>0</v>
      </c>
      <c r="X42" s="18">
        <f t="shared" ref="X42" si="85">W42+X41</f>
        <v>0</v>
      </c>
      <c r="Y42" s="18">
        <f t="shared" ref="Y42" si="86">X42+Y41</f>
        <v>0</v>
      </c>
      <c r="Z42" s="18">
        <f t="shared" ref="Z42" si="87">Y42+Z41</f>
        <v>0</v>
      </c>
      <c r="AA42" s="18">
        <f t="shared" ref="AA42" si="88">Z42+AA41</f>
        <v>0</v>
      </c>
      <c r="AB42" s="18">
        <f t="shared" ref="AB42" si="89">AA42+AB41</f>
        <v>0</v>
      </c>
    </row>
    <row r="43" spans="1:28" ht="7.15" hidden="1" customHeight="1" x14ac:dyDescent="0.35">
      <c r="B43" s="30"/>
      <c r="C43" s="31"/>
      <c r="D43" s="31"/>
      <c r="E43" s="33"/>
      <c r="F43" s="33"/>
      <c r="G43" s="33"/>
      <c r="H43" s="15"/>
      <c r="I43" s="15"/>
      <c r="J43" s="15"/>
      <c r="K43" s="15"/>
      <c r="L43" s="15"/>
      <c r="M43" s="15"/>
      <c r="N43" s="15"/>
      <c r="O43" s="15"/>
      <c r="P43" s="15"/>
      <c r="Q43" s="15"/>
      <c r="R43" s="15"/>
      <c r="S43" s="15"/>
      <c r="T43" s="15"/>
      <c r="U43" s="15"/>
      <c r="V43" s="15"/>
      <c r="W43" s="15"/>
      <c r="X43" s="15"/>
      <c r="Y43" s="15"/>
      <c r="Z43" s="15"/>
      <c r="AA43" s="15"/>
      <c r="AB43" s="15"/>
    </row>
    <row r="44" spans="1:28" hidden="1" x14ac:dyDescent="0.35">
      <c r="B44" s="71" t="s">
        <v>5</v>
      </c>
      <c r="C44" s="31" t="s">
        <v>7</v>
      </c>
      <c r="D44" s="18">
        <f t="shared" ref="D44:M44" si="90">$I$65*D28</f>
        <v>0</v>
      </c>
      <c r="E44" s="18">
        <f t="shared" si="90"/>
        <v>0</v>
      </c>
      <c r="F44" s="18">
        <f t="shared" si="90"/>
        <v>0</v>
      </c>
      <c r="G44" s="18">
        <f t="shared" si="90"/>
        <v>0</v>
      </c>
      <c r="H44" s="18">
        <f t="shared" si="90"/>
        <v>0</v>
      </c>
      <c r="I44" s="18">
        <f t="shared" si="90"/>
        <v>0</v>
      </c>
      <c r="J44" s="18">
        <f t="shared" si="90"/>
        <v>0</v>
      </c>
      <c r="K44" s="18">
        <f t="shared" si="90"/>
        <v>0</v>
      </c>
      <c r="L44" s="18">
        <f t="shared" si="90"/>
        <v>0</v>
      </c>
      <c r="M44" s="18">
        <f t="shared" si="90"/>
        <v>0</v>
      </c>
      <c r="N44" s="18">
        <f t="shared" ref="N44:AB44" si="91">$I$65*N28</f>
        <v>0</v>
      </c>
      <c r="O44" s="18">
        <f t="shared" si="91"/>
        <v>0</v>
      </c>
      <c r="P44" s="18">
        <f t="shared" si="91"/>
        <v>0</v>
      </c>
      <c r="Q44" s="18">
        <f t="shared" si="91"/>
        <v>0</v>
      </c>
      <c r="R44" s="18">
        <f t="shared" si="91"/>
        <v>0</v>
      </c>
      <c r="S44" s="18">
        <f t="shared" si="91"/>
        <v>0</v>
      </c>
      <c r="T44" s="18">
        <f t="shared" si="91"/>
        <v>0</v>
      </c>
      <c r="U44" s="18">
        <f t="shared" si="91"/>
        <v>0</v>
      </c>
      <c r="V44" s="18">
        <f t="shared" si="91"/>
        <v>0</v>
      </c>
      <c r="W44" s="18">
        <f t="shared" si="91"/>
        <v>0</v>
      </c>
      <c r="X44" s="18">
        <f t="shared" si="91"/>
        <v>0</v>
      </c>
      <c r="Y44" s="18">
        <f t="shared" si="91"/>
        <v>0</v>
      </c>
      <c r="Z44" s="18">
        <f t="shared" si="91"/>
        <v>0</v>
      </c>
      <c r="AA44" s="18">
        <f t="shared" si="91"/>
        <v>0</v>
      </c>
      <c r="AB44" s="18">
        <f t="shared" si="91"/>
        <v>0</v>
      </c>
    </row>
    <row r="45" spans="1:28" hidden="1" x14ac:dyDescent="0.35">
      <c r="B45" s="71"/>
      <c r="C45" s="31" t="s">
        <v>28</v>
      </c>
      <c r="D45" s="18">
        <f>D44*D30</f>
        <v>0</v>
      </c>
      <c r="E45" s="18">
        <f t="shared" ref="E45:AB45" si="92">E44*E30</f>
        <v>0</v>
      </c>
      <c r="F45" s="18">
        <f t="shared" si="92"/>
        <v>0</v>
      </c>
      <c r="G45" s="18">
        <f t="shared" si="92"/>
        <v>0</v>
      </c>
      <c r="H45" s="18">
        <f t="shared" si="92"/>
        <v>0</v>
      </c>
      <c r="I45" s="18">
        <f t="shared" si="92"/>
        <v>0</v>
      </c>
      <c r="J45" s="18">
        <f t="shared" si="92"/>
        <v>0</v>
      </c>
      <c r="K45" s="18">
        <f t="shared" si="92"/>
        <v>0</v>
      </c>
      <c r="L45" s="18">
        <f t="shared" si="92"/>
        <v>0</v>
      </c>
      <c r="M45" s="18">
        <f t="shared" si="92"/>
        <v>0</v>
      </c>
      <c r="N45" s="18">
        <f t="shared" si="92"/>
        <v>0</v>
      </c>
      <c r="O45" s="18">
        <f t="shared" si="92"/>
        <v>0</v>
      </c>
      <c r="P45" s="18">
        <f t="shared" si="92"/>
        <v>0</v>
      </c>
      <c r="Q45" s="18">
        <f t="shared" si="92"/>
        <v>0</v>
      </c>
      <c r="R45" s="18">
        <f t="shared" si="92"/>
        <v>0</v>
      </c>
      <c r="S45" s="18">
        <f t="shared" si="92"/>
        <v>0</v>
      </c>
      <c r="T45" s="18">
        <f t="shared" si="92"/>
        <v>0</v>
      </c>
      <c r="U45" s="18">
        <f t="shared" si="92"/>
        <v>0</v>
      </c>
      <c r="V45" s="18">
        <f t="shared" si="92"/>
        <v>0</v>
      </c>
      <c r="W45" s="18">
        <f t="shared" si="92"/>
        <v>0</v>
      </c>
      <c r="X45" s="18">
        <f t="shared" si="92"/>
        <v>0</v>
      </c>
      <c r="Y45" s="18">
        <f t="shared" si="92"/>
        <v>0</v>
      </c>
      <c r="Z45" s="18">
        <f t="shared" si="92"/>
        <v>0</v>
      </c>
      <c r="AA45" s="18">
        <f t="shared" si="92"/>
        <v>0</v>
      </c>
      <c r="AB45" s="18">
        <f t="shared" si="92"/>
        <v>0</v>
      </c>
    </row>
    <row r="46" spans="1:28" hidden="1" x14ac:dyDescent="0.35">
      <c r="A46">
        <v>20</v>
      </c>
      <c r="B46" s="71"/>
      <c r="C46" s="31" t="s">
        <v>29</v>
      </c>
      <c r="D46" s="18">
        <f>D45</f>
        <v>0</v>
      </c>
      <c r="E46" s="18">
        <f>D46+E45</f>
        <v>0</v>
      </c>
      <c r="F46" s="18">
        <f t="shared" ref="F46:M46" si="93">E46+F45</f>
        <v>0</v>
      </c>
      <c r="G46" s="18">
        <f t="shared" si="93"/>
        <v>0</v>
      </c>
      <c r="H46" s="18">
        <f t="shared" si="93"/>
        <v>0</v>
      </c>
      <c r="I46" s="18">
        <f t="shared" si="93"/>
        <v>0</v>
      </c>
      <c r="J46" s="18">
        <f t="shared" si="93"/>
        <v>0</v>
      </c>
      <c r="K46" s="18">
        <f t="shared" si="93"/>
        <v>0</v>
      </c>
      <c r="L46" s="18">
        <f t="shared" si="93"/>
        <v>0</v>
      </c>
      <c r="M46" s="18">
        <f t="shared" si="93"/>
        <v>0</v>
      </c>
      <c r="N46" s="18">
        <f t="shared" ref="N46" si="94">M46+N45</f>
        <v>0</v>
      </c>
      <c r="O46" s="18">
        <f t="shared" ref="O46" si="95">N46+O45</f>
        <v>0</v>
      </c>
      <c r="P46" s="18">
        <f t="shared" ref="P46" si="96">O46+P45</f>
        <v>0</v>
      </c>
      <c r="Q46" s="18">
        <f t="shared" ref="Q46" si="97">P46+Q45</f>
        <v>0</v>
      </c>
      <c r="R46" s="18">
        <f t="shared" ref="R46" si="98">Q46+R45</f>
        <v>0</v>
      </c>
      <c r="S46" s="18">
        <f t="shared" ref="S46" si="99">R46+S45</f>
        <v>0</v>
      </c>
      <c r="T46" s="18">
        <f t="shared" ref="T46" si="100">S46+T45</f>
        <v>0</v>
      </c>
      <c r="U46" s="18">
        <f t="shared" ref="U46" si="101">T46+U45</f>
        <v>0</v>
      </c>
      <c r="V46" s="18">
        <f t="shared" ref="V46" si="102">U46+V45</f>
        <v>0</v>
      </c>
      <c r="W46" s="18">
        <f t="shared" ref="W46" si="103">V46+W45</f>
        <v>0</v>
      </c>
      <c r="X46" s="18">
        <f t="shared" ref="X46" si="104">W46+X45</f>
        <v>0</v>
      </c>
      <c r="Y46" s="18">
        <f t="shared" ref="Y46" si="105">X46+Y45</f>
        <v>0</v>
      </c>
      <c r="Z46" s="18">
        <f t="shared" ref="Z46" si="106">Y46+Z45</f>
        <v>0</v>
      </c>
      <c r="AA46" s="18">
        <f t="shared" ref="AA46" si="107">Z46+AA45</f>
        <v>0</v>
      </c>
      <c r="AB46" s="18">
        <f t="shared" ref="AB46" si="108">AA46+AB45</f>
        <v>0</v>
      </c>
    </row>
    <row r="47" spans="1:28" ht="7.9" hidden="1" customHeight="1" x14ac:dyDescent="0.35">
      <c r="B47" s="30"/>
      <c r="C47" s="31"/>
      <c r="D47" s="31"/>
      <c r="E47" s="33"/>
      <c r="F47" s="33"/>
      <c r="G47" s="33"/>
      <c r="H47" s="15"/>
      <c r="I47" s="15"/>
      <c r="J47" s="15"/>
      <c r="K47" s="15"/>
      <c r="L47" s="15"/>
      <c r="M47" s="15"/>
      <c r="N47" s="15"/>
      <c r="O47" s="15"/>
      <c r="P47" s="15"/>
      <c r="Q47" s="15"/>
      <c r="R47" s="15"/>
      <c r="S47" s="15"/>
      <c r="T47" s="15"/>
      <c r="U47" s="15"/>
      <c r="V47" s="15"/>
      <c r="W47" s="15"/>
      <c r="X47" s="15"/>
      <c r="Y47" s="15"/>
      <c r="Z47" s="15"/>
      <c r="AA47" s="15"/>
      <c r="AB47" s="15"/>
    </row>
    <row r="48" spans="1:28" hidden="1" x14ac:dyDescent="0.35">
      <c r="B48" s="71" t="s">
        <v>6</v>
      </c>
      <c r="C48" s="31" t="s">
        <v>7</v>
      </c>
      <c r="D48" s="18">
        <f t="shared" ref="D48:M48" si="109">$J$65*D28</f>
        <v>0</v>
      </c>
      <c r="E48" s="18">
        <f t="shared" si="109"/>
        <v>0</v>
      </c>
      <c r="F48" s="18">
        <f t="shared" si="109"/>
        <v>0</v>
      </c>
      <c r="G48" s="18">
        <f t="shared" si="109"/>
        <v>0</v>
      </c>
      <c r="H48" s="18">
        <f t="shared" si="109"/>
        <v>0</v>
      </c>
      <c r="I48" s="18">
        <f t="shared" si="109"/>
        <v>0</v>
      </c>
      <c r="J48" s="18">
        <f t="shared" si="109"/>
        <v>0</v>
      </c>
      <c r="K48" s="18">
        <f t="shared" si="109"/>
        <v>0</v>
      </c>
      <c r="L48" s="18">
        <f t="shared" si="109"/>
        <v>0</v>
      </c>
      <c r="M48" s="18">
        <f t="shared" si="109"/>
        <v>0</v>
      </c>
      <c r="N48" s="18">
        <f t="shared" ref="N48:AB48" si="110">$J$65*N28</f>
        <v>0</v>
      </c>
      <c r="O48" s="18">
        <f t="shared" si="110"/>
        <v>0</v>
      </c>
      <c r="P48" s="18">
        <f t="shared" si="110"/>
        <v>0</v>
      </c>
      <c r="Q48" s="18">
        <f t="shared" si="110"/>
        <v>0</v>
      </c>
      <c r="R48" s="18">
        <f t="shared" si="110"/>
        <v>0</v>
      </c>
      <c r="S48" s="18">
        <f t="shared" si="110"/>
        <v>0</v>
      </c>
      <c r="T48" s="18">
        <f t="shared" si="110"/>
        <v>0</v>
      </c>
      <c r="U48" s="18">
        <f t="shared" si="110"/>
        <v>0</v>
      </c>
      <c r="V48" s="18">
        <f t="shared" si="110"/>
        <v>0</v>
      </c>
      <c r="W48" s="18">
        <f t="shared" si="110"/>
        <v>0</v>
      </c>
      <c r="X48" s="18">
        <f t="shared" si="110"/>
        <v>0</v>
      </c>
      <c r="Y48" s="18">
        <f t="shared" si="110"/>
        <v>0</v>
      </c>
      <c r="Z48" s="18">
        <f t="shared" si="110"/>
        <v>0</v>
      </c>
      <c r="AA48" s="18">
        <f t="shared" si="110"/>
        <v>0</v>
      </c>
      <c r="AB48" s="18">
        <f t="shared" si="110"/>
        <v>0</v>
      </c>
    </row>
    <row r="49" spans="1:28" hidden="1" x14ac:dyDescent="0.35">
      <c r="B49" s="71"/>
      <c r="C49" s="31" t="s">
        <v>28</v>
      </c>
      <c r="D49" s="18">
        <f>D48*D30</f>
        <v>0</v>
      </c>
      <c r="E49" s="18">
        <f t="shared" ref="E49:AB49" si="111">E48*E30</f>
        <v>0</v>
      </c>
      <c r="F49" s="18">
        <f t="shared" si="111"/>
        <v>0</v>
      </c>
      <c r="G49" s="18">
        <f t="shared" si="111"/>
        <v>0</v>
      </c>
      <c r="H49" s="18">
        <f t="shared" si="111"/>
        <v>0</v>
      </c>
      <c r="I49" s="18">
        <f t="shared" si="111"/>
        <v>0</v>
      </c>
      <c r="J49" s="18">
        <f t="shared" si="111"/>
        <v>0</v>
      </c>
      <c r="K49" s="18">
        <f t="shared" si="111"/>
        <v>0</v>
      </c>
      <c r="L49" s="18">
        <f t="shared" si="111"/>
        <v>0</v>
      </c>
      <c r="M49" s="18">
        <f t="shared" si="111"/>
        <v>0</v>
      </c>
      <c r="N49" s="18">
        <f t="shared" si="111"/>
        <v>0</v>
      </c>
      <c r="O49" s="18">
        <f t="shared" si="111"/>
        <v>0</v>
      </c>
      <c r="P49" s="18">
        <f t="shared" si="111"/>
        <v>0</v>
      </c>
      <c r="Q49" s="18">
        <f t="shared" si="111"/>
        <v>0</v>
      </c>
      <c r="R49" s="18">
        <f t="shared" si="111"/>
        <v>0</v>
      </c>
      <c r="S49" s="18">
        <f t="shared" si="111"/>
        <v>0</v>
      </c>
      <c r="T49" s="18">
        <f t="shared" si="111"/>
        <v>0</v>
      </c>
      <c r="U49" s="18">
        <f t="shared" si="111"/>
        <v>0</v>
      </c>
      <c r="V49" s="18">
        <f t="shared" si="111"/>
        <v>0</v>
      </c>
      <c r="W49" s="18">
        <f t="shared" si="111"/>
        <v>0</v>
      </c>
      <c r="X49" s="18">
        <f t="shared" si="111"/>
        <v>0</v>
      </c>
      <c r="Y49" s="18">
        <f t="shared" si="111"/>
        <v>0</v>
      </c>
      <c r="Z49" s="18">
        <f t="shared" si="111"/>
        <v>0</v>
      </c>
      <c r="AA49" s="18">
        <f t="shared" si="111"/>
        <v>0</v>
      </c>
      <c r="AB49" s="18">
        <f t="shared" si="111"/>
        <v>0</v>
      </c>
    </row>
    <row r="50" spans="1:28" hidden="1" x14ac:dyDescent="0.35">
      <c r="A50">
        <v>24</v>
      </c>
      <c r="B50" s="71"/>
      <c r="C50" s="31" t="s">
        <v>29</v>
      </c>
      <c r="D50" s="18">
        <f>D49</f>
        <v>0</v>
      </c>
      <c r="E50" s="18">
        <f>D50+E49</f>
        <v>0</v>
      </c>
      <c r="F50" s="18">
        <f t="shared" ref="F50:M50" si="112">E50+F49</f>
        <v>0</v>
      </c>
      <c r="G50" s="18">
        <f t="shared" si="112"/>
        <v>0</v>
      </c>
      <c r="H50" s="18">
        <f t="shared" si="112"/>
        <v>0</v>
      </c>
      <c r="I50" s="18">
        <f t="shared" si="112"/>
        <v>0</v>
      </c>
      <c r="J50" s="18">
        <f t="shared" si="112"/>
        <v>0</v>
      </c>
      <c r="K50" s="18">
        <f t="shared" si="112"/>
        <v>0</v>
      </c>
      <c r="L50" s="18">
        <f t="shared" si="112"/>
        <v>0</v>
      </c>
      <c r="M50" s="18">
        <f t="shared" si="112"/>
        <v>0</v>
      </c>
      <c r="N50" s="18">
        <f t="shared" ref="N50" si="113">M50+N49</f>
        <v>0</v>
      </c>
      <c r="O50" s="18">
        <f t="shared" ref="O50" si="114">N50+O49</f>
        <v>0</v>
      </c>
      <c r="P50" s="18">
        <f t="shared" ref="P50" si="115">O50+P49</f>
        <v>0</v>
      </c>
      <c r="Q50" s="18">
        <f t="shared" ref="Q50" si="116">P50+Q49</f>
        <v>0</v>
      </c>
      <c r="R50" s="18">
        <f t="shared" ref="R50" si="117">Q50+R49</f>
        <v>0</v>
      </c>
      <c r="S50" s="18">
        <f t="shared" ref="S50" si="118">R50+S49</f>
        <v>0</v>
      </c>
      <c r="T50" s="18">
        <f t="shared" ref="T50" si="119">S50+T49</f>
        <v>0</v>
      </c>
      <c r="U50" s="18">
        <f t="shared" ref="U50" si="120">T50+U49</f>
        <v>0</v>
      </c>
      <c r="V50" s="18">
        <f t="shared" ref="V50" si="121">U50+V49</f>
        <v>0</v>
      </c>
      <c r="W50" s="18">
        <f t="shared" ref="W50" si="122">V50+W49</f>
        <v>0</v>
      </c>
      <c r="X50" s="18">
        <f t="shared" ref="X50" si="123">W50+X49</f>
        <v>0</v>
      </c>
      <c r="Y50" s="18">
        <f t="shared" ref="Y50" si="124">X50+Y49</f>
        <v>0</v>
      </c>
      <c r="Z50" s="18">
        <f t="shared" ref="Z50" si="125">Y50+Z49</f>
        <v>0</v>
      </c>
      <c r="AA50" s="18">
        <f t="shared" ref="AA50" si="126">Z50+AA49</f>
        <v>0</v>
      </c>
      <c r="AB50" s="18">
        <f t="shared" ref="AB50" si="127">AA50+AB49</f>
        <v>0</v>
      </c>
    </row>
    <row r="51" spans="1:28" hidden="1" x14ac:dyDescent="0.35">
      <c r="C51" s="36"/>
      <c r="D51" s="36"/>
      <c r="E51" s="35"/>
      <c r="F51" s="35"/>
      <c r="G51" s="35"/>
    </row>
    <row r="52" spans="1:28" ht="4.9000000000000004" customHeight="1" x14ac:dyDescent="0.35"/>
    <row r="53" spans="1:28" ht="10.15" customHeight="1" x14ac:dyDescent="0.35">
      <c r="C53" s="1"/>
      <c r="D53" s="1"/>
      <c r="E53" s="1"/>
    </row>
    <row r="54" spans="1:28" ht="10.15" customHeight="1" x14ac:dyDescent="0.35">
      <c r="C54" s="1"/>
      <c r="D54" s="1"/>
      <c r="E54" s="1"/>
    </row>
    <row r="55" spans="1:28" ht="10.15" customHeight="1" x14ac:dyDescent="0.35"/>
    <row r="56" spans="1:28" ht="19.899999999999999" customHeight="1" x14ac:dyDescent="0.5">
      <c r="B56" s="9"/>
      <c r="C56" s="5"/>
      <c r="D56" s="9"/>
      <c r="E56" s="9"/>
      <c r="F56" s="9"/>
      <c r="G56" s="9"/>
      <c r="H56" s="9"/>
      <c r="I56" s="9"/>
      <c r="J56" s="9"/>
    </row>
    <row r="57" spans="1:28" ht="15.65" customHeight="1" x14ac:dyDescent="0.35">
      <c r="C57" s="1"/>
      <c r="D57" s="1"/>
      <c r="E57" s="1"/>
      <c r="F57" s="3" t="s">
        <v>2</v>
      </c>
      <c r="G57" s="3" t="s">
        <v>3</v>
      </c>
      <c r="H57" s="3" t="s">
        <v>4</v>
      </c>
      <c r="I57" s="3" t="s">
        <v>5</v>
      </c>
      <c r="J57" s="3" t="s">
        <v>6</v>
      </c>
    </row>
    <row r="58" spans="1:28" ht="10.15" customHeight="1" x14ac:dyDescent="0.35">
      <c r="C58" s="1"/>
      <c r="D58" s="1"/>
      <c r="E58" s="1"/>
      <c r="F58" s="3"/>
      <c r="G58" s="3"/>
      <c r="H58" s="3"/>
      <c r="I58" s="3"/>
      <c r="J58" s="3"/>
    </row>
    <row r="59" spans="1:28" ht="15.5" x14ac:dyDescent="0.35">
      <c r="C59" s="64" t="s">
        <v>9</v>
      </c>
      <c r="D59" s="64"/>
      <c r="E59" s="25"/>
      <c r="F59" s="1"/>
      <c r="G59" s="1"/>
      <c r="H59" s="1"/>
      <c r="I59" s="1"/>
      <c r="J59" s="1"/>
    </row>
    <row r="60" spans="1:28" x14ac:dyDescent="0.35">
      <c r="C60" s="65" t="s">
        <v>18</v>
      </c>
      <c r="D60" s="65"/>
      <c r="E60" s="35" t="s">
        <v>10</v>
      </c>
      <c r="F60" s="43">
        <v>6</v>
      </c>
      <c r="G60" s="43">
        <v>12</v>
      </c>
      <c r="H60" s="44"/>
      <c r="I60" s="44"/>
      <c r="J60" s="44"/>
    </row>
    <row r="61" spans="1:28" x14ac:dyDescent="0.35">
      <c r="C61" s="68" t="s">
        <v>30</v>
      </c>
      <c r="D61" s="68"/>
      <c r="E61" s="35" t="s">
        <v>10</v>
      </c>
      <c r="F61" s="45"/>
      <c r="G61" s="45"/>
      <c r="H61" s="46"/>
      <c r="I61" s="46"/>
      <c r="J61" s="46"/>
    </row>
    <row r="62" spans="1:28" ht="6" customHeight="1" x14ac:dyDescent="0.35">
      <c r="C62" s="72"/>
      <c r="D62" s="72"/>
      <c r="E62" s="26"/>
      <c r="F62" s="47"/>
      <c r="G62" s="47"/>
      <c r="H62" s="48"/>
      <c r="I62" s="48"/>
      <c r="J62" s="48"/>
    </row>
    <row r="63" spans="1:28" ht="15.5" x14ac:dyDescent="0.35">
      <c r="C63" s="64" t="s">
        <v>7</v>
      </c>
      <c r="D63" s="64"/>
      <c r="E63" s="25"/>
      <c r="F63" s="47"/>
      <c r="G63" s="47"/>
      <c r="H63" s="48"/>
      <c r="I63" s="48"/>
      <c r="J63" s="48"/>
    </row>
    <row r="64" spans="1:28" x14ac:dyDescent="0.35">
      <c r="C64" s="65" t="s">
        <v>42</v>
      </c>
      <c r="D64" s="65"/>
      <c r="E64" s="35" t="s">
        <v>37</v>
      </c>
      <c r="F64" s="49">
        <v>9.1</v>
      </c>
      <c r="G64" s="49">
        <v>4.5</v>
      </c>
      <c r="H64" s="50"/>
      <c r="I64" s="50"/>
      <c r="J64" s="50"/>
    </row>
    <row r="65" spans="2:13" hidden="1" x14ac:dyDescent="0.35">
      <c r="C65" s="65" t="s">
        <v>38</v>
      </c>
      <c r="D65" s="65"/>
      <c r="E65" s="35" t="s">
        <v>13</v>
      </c>
      <c r="F65" s="51">
        <f>F64/1000*$F$20</f>
        <v>20.02</v>
      </c>
      <c r="G65" s="51">
        <f>G64/1000*$F$20</f>
        <v>9.8999999999999986</v>
      </c>
      <c r="H65" s="52">
        <f>H64/1000*$F$20</f>
        <v>0</v>
      </c>
      <c r="I65" s="52">
        <f>I64/1000*$F$20</f>
        <v>0</v>
      </c>
      <c r="J65" s="52">
        <f>J64/1000*$F$20</f>
        <v>0</v>
      </c>
    </row>
    <row r="66" spans="2:13" ht="6" customHeight="1" x14ac:dyDescent="0.35">
      <c r="C66" s="73"/>
      <c r="D66" s="73"/>
      <c r="E66" s="27"/>
      <c r="F66" s="47"/>
      <c r="G66" s="47"/>
      <c r="H66" s="48"/>
      <c r="I66" s="48"/>
      <c r="J66" s="48"/>
    </row>
    <row r="67" spans="2:13" ht="15.5" x14ac:dyDescent="0.35">
      <c r="C67" s="64" t="s">
        <v>46</v>
      </c>
      <c r="D67" s="64"/>
      <c r="E67" s="25"/>
      <c r="F67" s="47"/>
      <c r="G67" s="47"/>
      <c r="H67" s="48"/>
      <c r="I67" s="48"/>
      <c r="J67" s="48"/>
    </row>
    <row r="68" spans="2:13" x14ac:dyDescent="0.35">
      <c r="C68" s="65" t="s">
        <v>47</v>
      </c>
      <c r="D68" s="65"/>
      <c r="E68" s="35" t="s">
        <v>36</v>
      </c>
      <c r="F68" s="53">
        <v>50000</v>
      </c>
      <c r="G68" s="53">
        <v>25000</v>
      </c>
      <c r="H68" s="54"/>
      <c r="I68" s="54"/>
      <c r="J68" s="54"/>
    </row>
    <row r="69" spans="2:13" ht="37.5" customHeight="1" x14ac:dyDescent="0.35">
      <c r="C69" s="82" t="s">
        <v>49</v>
      </c>
      <c r="D69" s="82"/>
      <c r="E69" s="35" t="s">
        <v>14</v>
      </c>
      <c r="F69" s="55">
        <f>F68/F20</f>
        <v>22.727272727272727</v>
      </c>
      <c r="G69" s="55">
        <f>G68/F20</f>
        <v>11.363636363636363</v>
      </c>
      <c r="H69" s="56"/>
      <c r="I69" s="56"/>
      <c r="J69" s="56"/>
    </row>
    <row r="70" spans="2:13" ht="6" customHeight="1" x14ac:dyDescent="0.35">
      <c r="C70" s="27"/>
      <c r="D70" s="27"/>
      <c r="E70" s="27"/>
      <c r="F70" s="47"/>
      <c r="G70" s="47"/>
      <c r="H70" s="48"/>
      <c r="I70" s="48"/>
      <c r="J70" s="48"/>
    </row>
    <row r="71" spans="2:13" ht="15.5" x14ac:dyDescent="0.35">
      <c r="C71" s="74" t="s">
        <v>43</v>
      </c>
      <c r="D71" s="74"/>
      <c r="E71" s="29"/>
      <c r="F71" s="47"/>
      <c r="G71" s="47"/>
      <c r="H71" s="48"/>
      <c r="I71" s="48"/>
      <c r="J71" s="48"/>
    </row>
    <row r="72" spans="2:13" x14ac:dyDescent="0.35">
      <c r="C72" s="65" t="s">
        <v>44</v>
      </c>
      <c r="D72" s="65"/>
      <c r="E72" s="35" t="s">
        <v>10</v>
      </c>
      <c r="F72" s="45">
        <v>5</v>
      </c>
      <c r="G72" s="45">
        <v>5.5</v>
      </c>
      <c r="H72" s="46"/>
      <c r="I72" s="46"/>
      <c r="J72" s="46"/>
    </row>
    <row r="73" spans="2:13" x14ac:dyDescent="0.35">
      <c r="C73" s="65" t="s">
        <v>45</v>
      </c>
      <c r="D73" s="65"/>
      <c r="E73" s="35" t="s">
        <v>11</v>
      </c>
      <c r="F73" s="45"/>
      <c r="G73" s="45"/>
      <c r="H73" s="46"/>
      <c r="I73" s="46"/>
      <c r="J73" s="46"/>
    </row>
    <row r="74" spans="2:13" ht="10.15" customHeight="1" x14ac:dyDescent="0.35">
      <c r="C74" s="73"/>
      <c r="D74" s="73"/>
      <c r="E74" s="27"/>
      <c r="F74" s="1"/>
      <c r="G74" s="1"/>
      <c r="H74" s="1"/>
      <c r="I74" s="1"/>
      <c r="J74" s="1"/>
    </row>
    <row r="77" spans="2:13" ht="10.15" customHeight="1" x14ac:dyDescent="0.35"/>
    <row r="78" spans="2:13" ht="15.65" customHeight="1" x14ac:dyDescent="0.35">
      <c r="F78" s="3" t="s">
        <v>2</v>
      </c>
      <c r="G78" s="3" t="s">
        <v>3</v>
      </c>
      <c r="H78" s="3" t="s">
        <v>4</v>
      </c>
      <c r="I78" s="3" t="s">
        <v>5</v>
      </c>
      <c r="J78" s="3" t="s">
        <v>6</v>
      </c>
    </row>
    <row r="79" spans="2:13" ht="12.65" customHeight="1" x14ac:dyDescent="0.45">
      <c r="B79" s="10"/>
      <c r="C79" s="5" t="s">
        <v>12</v>
      </c>
      <c r="D79" s="10"/>
      <c r="E79" s="10"/>
      <c r="F79" s="10"/>
      <c r="G79" s="10"/>
      <c r="H79" s="10"/>
      <c r="I79" s="10"/>
      <c r="J79" s="10"/>
      <c r="M79" s="21"/>
    </row>
    <row r="80" spans="2:13" ht="18.5" x14ac:dyDescent="0.45">
      <c r="C80" s="65" t="s">
        <v>19</v>
      </c>
      <c r="D80" s="65"/>
      <c r="E80" s="38"/>
      <c r="F80" s="39">
        <f>SUM(F60:F61)*$F$18</f>
        <v>600</v>
      </c>
      <c r="G80" s="39">
        <f>SUM(G60:G61)*$F$18</f>
        <v>1200</v>
      </c>
      <c r="H80" s="39">
        <f>SUM(H60:H61)*$F$18</f>
        <v>0</v>
      </c>
      <c r="I80" s="39">
        <f>SUM(I60:I61)*$F$18</f>
        <v>0</v>
      </c>
      <c r="J80" s="39">
        <f>SUM(J60:J61)*$F$18</f>
        <v>0</v>
      </c>
      <c r="K80" s="7"/>
    </row>
    <row r="81" spans="2:11" ht="18.5" x14ac:dyDescent="0.45">
      <c r="C81" s="68" t="s">
        <v>31</v>
      </c>
      <c r="D81" s="68"/>
      <c r="E81" s="40"/>
      <c r="F81" s="39">
        <f>HLOOKUP($F$19,$D$27:$AB$50,8,FALSE)*$F$18</f>
        <v>6680.7441060014326</v>
      </c>
      <c r="G81" s="39">
        <f>HLOOKUP($F$19,$D$27:$AB$50,12,FALSE)*$F$18</f>
        <v>3303.6646678029056</v>
      </c>
      <c r="H81" s="39">
        <f>HLOOKUP($F$19,$D$27:$AB$50,16,FALSE)*$F$18</f>
        <v>0</v>
      </c>
      <c r="I81" s="39">
        <f>HLOOKUP($F$19,$D$27:$AB$50,20,FALSE)*$F$18</f>
        <v>0</v>
      </c>
      <c r="J81" s="39">
        <f>HLOOKUP($F$19,$D$27:$AB$50,24,FALSE)*$F$18</f>
        <v>0</v>
      </c>
      <c r="K81" s="7"/>
    </row>
    <row r="82" spans="2:11" ht="18.5" x14ac:dyDescent="0.45">
      <c r="C82" s="65" t="s">
        <v>48</v>
      </c>
      <c r="D82" s="65"/>
      <c r="E82" s="38"/>
      <c r="F82" s="39">
        <f>-PV($F$25/100,$F$19*3/4,0,$F$72,0)*$F$18-PV($F$25/100,$F$19,$F$73,0,0)*$F$18</f>
        <v>533.46157772552192</v>
      </c>
      <c r="G82" s="39">
        <f>-PV($F$25/100,$F$19*3/4,0,$G$72,0)*$F$18-PV($F$25/100,$F$19,$G$73,0,0)*$F$18</f>
        <v>586.80773549807418</v>
      </c>
      <c r="H82" s="39">
        <f>-PV($F$25/100,$F$19*3/4,0,$H$72,0)*$F$18-PV($F$25/100,$F$19,$H$73,0,0)*$F$18</f>
        <v>0</v>
      </c>
      <c r="I82" s="39">
        <f>-PV($F$25/100,$F$19*3/4,0,$I$72,0)*$F$18-PV($F$25/100,$F$19,$I$73,0,0)*$F$18</f>
        <v>0</v>
      </c>
      <c r="J82" s="39">
        <f>-PV($F$25/100,$F$19*3/4,0,$J$72,0)*$F$18-PV($F$25/100,$F$19,$J$73,0,0)*$F$18</f>
        <v>0</v>
      </c>
      <c r="K82" s="7"/>
    </row>
    <row r="83" spans="2:11" s="4" customFormat="1" ht="19.899999999999999" customHeight="1" x14ac:dyDescent="0.5">
      <c r="B83" s="9"/>
      <c r="C83" s="81" t="s">
        <v>39</v>
      </c>
      <c r="D83" s="81"/>
      <c r="E83" s="14"/>
      <c r="F83" s="12">
        <f>F80+F81+F82</f>
        <v>7814.2056837269547</v>
      </c>
      <c r="G83" s="12">
        <f t="shared" ref="G83:J83" si="128">G80+G81+G82</f>
        <v>5090.4724033009797</v>
      </c>
      <c r="H83" s="12">
        <f t="shared" si="128"/>
        <v>0</v>
      </c>
      <c r="I83" s="12">
        <f t="shared" si="128"/>
        <v>0</v>
      </c>
      <c r="J83" s="12">
        <f t="shared" si="128"/>
        <v>0</v>
      </c>
      <c r="K83" s="8"/>
    </row>
    <row r="84" spans="2:11" ht="10.15" customHeight="1" x14ac:dyDescent="0.35"/>
    <row r="85" spans="2:11" ht="3" customHeight="1" x14ac:dyDescent="0.35"/>
    <row r="87" spans="2:11" x14ac:dyDescent="0.35">
      <c r="C87" s="13" t="s">
        <v>15</v>
      </c>
      <c r="E87" s="22"/>
    </row>
    <row r="88" spans="2:11" x14ac:dyDescent="0.35">
      <c r="E88" s="22"/>
    </row>
    <row r="89" spans="2:11" x14ac:dyDescent="0.35">
      <c r="C89" s="11"/>
      <c r="E89" s="22"/>
    </row>
  </sheetData>
  <sheetProtection sheet="1" objects="1" scenarios="1"/>
  <mergeCells count="39">
    <mergeCell ref="C82:D82"/>
    <mergeCell ref="C83:D83"/>
    <mergeCell ref="C64:D64"/>
    <mergeCell ref="C20:D20"/>
    <mergeCell ref="C74:D74"/>
    <mergeCell ref="C80:D80"/>
    <mergeCell ref="C81:D81"/>
    <mergeCell ref="C61:D61"/>
    <mergeCell ref="C21:D21"/>
    <mergeCell ref="C67:D67"/>
    <mergeCell ref="C68:D68"/>
    <mergeCell ref="C69:D69"/>
    <mergeCell ref="F20:G20"/>
    <mergeCell ref="C65:D65"/>
    <mergeCell ref="C72:D72"/>
    <mergeCell ref="C73:D73"/>
    <mergeCell ref="C62:D62"/>
    <mergeCell ref="C63:D63"/>
    <mergeCell ref="C66:D66"/>
    <mergeCell ref="C71:D71"/>
    <mergeCell ref="C59:D59"/>
    <mergeCell ref="C60:D60"/>
    <mergeCell ref="F21:G21"/>
    <mergeCell ref="C23:D23"/>
    <mergeCell ref="C24:D24"/>
    <mergeCell ref="F24:G24"/>
    <mergeCell ref="C25:D25"/>
    <mergeCell ref="F25:G25"/>
    <mergeCell ref="B32:B34"/>
    <mergeCell ref="B36:B38"/>
    <mergeCell ref="B40:B42"/>
    <mergeCell ref="B44:B46"/>
    <mergeCell ref="B48:B50"/>
    <mergeCell ref="B2:I2"/>
    <mergeCell ref="C17:D17"/>
    <mergeCell ref="C18:D18"/>
    <mergeCell ref="F18:G18"/>
    <mergeCell ref="C19:D19"/>
    <mergeCell ref="F19:G19"/>
  </mergeCells>
  <pageMargins left="0.11811023622047245" right="0.11811023622047245" top="0.19685039370078741" bottom="0.19685039370078741" header="0.31496062992125984" footer="0.31496062992125984"/>
  <pageSetup scale="65"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53124-1F48-41A4-B08A-F3591E77A76F}">
  <dimension ref="B2:B24"/>
  <sheetViews>
    <sheetView showGridLines="0" tabSelected="1" topLeftCell="A16" workbookViewId="0">
      <selection activeCell="L11" sqref="L11"/>
    </sheetView>
  </sheetViews>
  <sheetFormatPr baseColWidth="10" defaultRowHeight="14.5" x14ac:dyDescent="0.35"/>
  <cols>
    <col min="1" max="1" width="6.26953125" customWidth="1"/>
    <col min="2" max="2" width="94.453125" customWidth="1"/>
  </cols>
  <sheetData>
    <row r="2" spans="2:2" x14ac:dyDescent="0.35">
      <c r="B2" s="57" t="s">
        <v>50</v>
      </c>
    </row>
    <row r="3" spans="2:2" x14ac:dyDescent="0.35">
      <c r="B3" s="57"/>
    </row>
    <row r="4" spans="2:2" ht="29" x14ac:dyDescent="0.35">
      <c r="B4" s="62" t="s">
        <v>51</v>
      </c>
    </row>
    <row r="5" spans="2:2" x14ac:dyDescent="0.35">
      <c r="B5" s="58"/>
    </row>
    <row r="6" spans="2:2" x14ac:dyDescent="0.35">
      <c r="B6" s="57" t="s">
        <v>52</v>
      </c>
    </row>
    <row r="7" spans="2:2" x14ac:dyDescent="0.35">
      <c r="B7" s="57"/>
    </row>
    <row r="8" spans="2:2" ht="58" x14ac:dyDescent="0.35">
      <c r="B8" s="59" t="s">
        <v>58</v>
      </c>
    </row>
    <row r="9" spans="2:2" x14ac:dyDescent="0.35">
      <c r="B9" s="61" t="s">
        <v>60</v>
      </c>
    </row>
    <row r="10" spans="2:2" x14ac:dyDescent="0.35">
      <c r="B10" s="59"/>
    </row>
    <row r="11" spans="2:2" ht="29" x14ac:dyDescent="0.35">
      <c r="B11" s="59" t="s">
        <v>59</v>
      </c>
    </row>
    <row r="12" spans="2:2" x14ac:dyDescent="0.35">
      <c r="B12" s="61" t="s">
        <v>61</v>
      </c>
    </row>
    <row r="13" spans="2:2" x14ac:dyDescent="0.35">
      <c r="B13" s="61"/>
    </row>
    <row r="14" spans="2:2" ht="43.5" x14ac:dyDescent="0.35">
      <c r="B14" s="59" t="s">
        <v>53</v>
      </c>
    </row>
    <row r="15" spans="2:2" x14ac:dyDescent="0.35">
      <c r="B15" s="59"/>
    </row>
    <row r="16" spans="2:2" ht="72.5" x14ac:dyDescent="0.35">
      <c r="B16" s="59" t="s">
        <v>54</v>
      </c>
    </row>
    <row r="17" spans="2:2" x14ac:dyDescent="0.35">
      <c r="B17" s="59"/>
    </row>
    <row r="18" spans="2:2" x14ac:dyDescent="0.35">
      <c r="B18" s="57" t="s">
        <v>55</v>
      </c>
    </row>
    <row r="19" spans="2:2" x14ac:dyDescent="0.35">
      <c r="B19" s="57"/>
    </row>
    <row r="20" spans="2:2" ht="58" x14ac:dyDescent="0.35">
      <c r="B20" s="60" t="s">
        <v>62</v>
      </c>
    </row>
    <row r="21" spans="2:2" x14ac:dyDescent="0.35">
      <c r="B21" s="60"/>
    </row>
    <row r="22" spans="2:2" ht="101.5" x14ac:dyDescent="0.35">
      <c r="B22" s="60" t="s">
        <v>56</v>
      </c>
    </row>
    <row r="23" spans="2:2" x14ac:dyDescent="0.35">
      <c r="B23" s="60"/>
    </row>
    <row r="24" spans="2:2" ht="58" x14ac:dyDescent="0.35">
      <c r="B24" s="60" t="s">
        <v>57</v>
      </c>
    </row>
  </sheetData>
  <sheetProtection sheet="1" objects="1" scenarios="1"/>
  <hyperlinks>
    <hyperlink ref="B9" r:id="rId1" display="https://www.e-control.at/statistik/e-statistik/archiv/marktstatistik/preisentwicklungen" xr:uid="{19EFBE71-93AA-40D1-9D4C-57C156E1C87A}"/>
    <hyperlink ref="B12" r:id="rId2" display="https://www.oenb.at/isaweb/report.do?lang=DE&amp;report=2.1" xr:uid="{C6339E0E-CDD5-4939-981C-5CEC48CA4AD3}"/>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TCO-Berechnung</vt:lpstr>
      <vt:lpstr>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Angelika Tisch</dc:creator>
  <cp:lastModifiedBy>Bauer Laura</cp:lastModifiedBy>
  <cp:lastPrinted>2022-06-19T15:07:57Z</cp:lastPrinted>
  <dcterms:created xsi:type="dcterms:W3CDTF">2022-03-02T12:14:28Z</dcterms:created>
  <dcterms:modified xsi:type="dcterms:W3CDTF">2022-08-23T08:33:21Z</dcterms:modified>
</cp:coreProperties>
</file>