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Online\"/>
    </mc:Choice>
  </mc:AlternateContent>
  <xr:revisionPtr revIDLastSave="0" documentId="13_ncr:1_{78D110BA-AE8E-4DED-98D7-EE9C38B1F93C}" xr6:coauthVersionLast="47" xr6:coauthVersionMax="47" xr10:uidLastSave="{00000000-0000-0000-0000-000000000000}"/>
  <bookViews>
    <workbookView xWindow="-120" yWindow="-120" windowWidth="51840" windowHeight="21240" activeTab="2" xr2:uid="{00000000-000D-0000-FFFF-FFFF00000000}"/>
  </bookViews>
  <sheets>
    <sheet name="Desktop-Computer &amp; Notebook" sheetId="1" r:id="rId1"/>
    <sheet name="Monitore" sheetId="3" r:id="rId2"/>
    <sheet name="Informatione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3" l="1"/>
  <c r="J85" i="3"/>
  <c r="I85" i="3"/>
  <c r="H85" i="3"/>
  <c r="G85" i="3"/>
  <c r="F85" i="3"/>
  <c r="J84" i="3"/>
  <c r="I84" i="3"/>
  <c r="H84" i="3"/>
  <c r="G84" i="3"/>
  <c r="F84" i="3"/>
  <c r="J82" i="3"/>
  <c r="I82" i="3"/>
  <c r="H82" i="3"/>
  <c r="G82" i="3"/>
  <c r="F82" i="3"/>
  <c r="M31" i="3"/>
  <c r="L31" i="3"/>
  <c r="K31" i="3"/>
  <c r="J31" i="3"/>
  <c r="I31" i="3"/>
  <c r="H31" i="3"/>
  <c r="G31" i="3"/>
  <c r="F31" i="3"/>
  <c r="E31" i="3"/>
  <c r="D31" i="3"/>
  <c r="D29" i="3"/>
  <c r="E29" i="3" s="1"/>
  <c r="F21" i="3" l="1"/>
  <c r="G70" i="3" s="1"/>
  <c r="D37" i="3" s="1"/>
  <c r="D38" i="3" s="1"/>
  <c r="D39" i="3" s="1"/>
  <c r="F70" i="3"/>
  <c r="D33" i="3" s="1"/>
  <c r="D34" i="3" s="1"/>
  <c r="D35" i="3" s="1"/>
  <c r="J70" i="3"/>
  <c r="D49" i="3" s="1"/>
  <c r="D50" i="3" s="1"/>
  <c r="D51" i="3" s="1"/>
  <c r="D30" i="3"/>
  <c r="E30" i="3" s="1"/>
  <c r="F29" i="3"/>
  <c r="J82" i="1"/>
  <c r="I82" i="1"/>
  <c r="H82" i="1"/>
  <c r="G82" i="1"/>
  <c r="F82" i="1"/>
  <c r="J81" i="1"/>
  <c r="I81" i="1"/>
  <c r="H81" i="1"/>
  <c r="G81" i="1"/>
  <c r="F81" i="1"/>
  <c r="E37" i="3" l="1"/>
  <c r="E38" i="3" s="1"/>
  <c r="E39" i="3" s="1"/>
  <c r="I70" i="3"/>
  <c r="F45" i="3" s="1"/>
  <c r="F46" i="3" s="1"/>
  <c r="H70" i="3"/>
  <c r="F41" i="3" s="1"/>
  <c r="F42" i="3" s="1"/>
  <c r="E49" i="3"/>
  <c r="E50" i="3" s="1"/>
  <c r="E51" i="3" s="1"/>
  <c r="E33" i="3"/>
  <c r="E34" i="3" s="1"/>
  <c r="E35" i="3"/>
  <c r="F49" i="3"/>
  <c r="F50" i="3" s="1"/>
  <c r="F33" i="3"/>
  <c r="F34" i="3" s="1"/>
  <c r="F37" i="3"/>
  <c r="F38" i="3" s="1"/>
  <c r="G29" i="3"/>
  <c r="F30" i="3"/>
  <c r="F79" i="1"/>
  <c r="E31" i="1"/>
  <c r="F31" i="1"/>
  <c r="G31" i="1"/>
  <c r="H31" i="1"/>
  <c r="I31" i="1"/>
  <c r="J31" i="1"/>
  <c r="K31" i="1"/>
  <c r="L31" i="1"/>
  <c r="M31" i="1"/>
  <c r="D31" i="1"/>
  <c r="D29" i="1"/>
  <c r="E29" i="1" s="1"/>
  <c r="E41" i="3" l="1"/>
  <c r="E42" i="3" s="1"/>
  <c r="D41" i="3"/>
  <c r="D42" i="3" s="1"/>
  <c r="D43" i="3" s="1"/>
  <c r="E43" i="3" s="1"/>
  <c r="F43" i="3" s="1"/>
  <c r="E45" i="3"/>
  <c r="E46" i="3" s="1"/>
  <c r="D45" i="3"/>
  <c r="D46" i="3" s="1"/>
  <c r="D47" i="3" s="1"/>
  <c r="F51" i="3"/>
  <c r="G30" i="3"/>
  <c r="F35" i="3"/>
  <c r="F39" i="3"/>
  <c r="G33" i="3"/>
  <c r="G34" i="3" s="1"/>
  <c r="G49" i="3"/>
  <c r="G50" i="3" s="1"/>
  <c r="G37" i="3"/>
  <c r="G38" i="3" s="1"/>
  <c r="G41" i="3"/>
  <c r="G42" i="3" s="1"/>
  <c r="H29" i="3"/>
  <c r="H30" i="3" s="1"/>
  <c r="G45" i="3"/>
  <c r="G46" i="3" s="1"/>
  <c r="D33" i="1"/>
  <c r="D34" i="1" s="1"/>
  <c r="D35" i="1" s="1"/>
  <c r="D37" i="1"/>
  <c r="D38" i="1" s="1"/>
  <c r="D39" i="1" s="1"/>
  <c r="D41" i="1"/>
  <c r="D42" i="1" s="1"/>
  <c r="D43" i="1" s="1"/>
  <c r="E37" i="1"/>
  <c r="E38" i="1" s="1"/>
  <c r="E49" i="1"/>
  <c r="E50" i="1" s="1"/>
  <c r="E41" i="1"/>
  <c r="E42" i="1" s="1"/>
  <c r="E33" i="1"/>
  <c r="E34" i="1" s="1"/>
  <c r="F29" i="1"/>
  <c r="E45" i="1"/>
  <c r="E46" i="1" s="1"/>
  <c r="D30" i="1"/>
  <c r="E30" i="1" s="1"/>
  <c r="D49" i="1"/>
  <c r="D50" i="1" s="1"/>
  <c r="D51" i="1" s="1"/>
  <c r="D45" i="1"/>
  <c r="D46" i="1" s="1"/>
  <c r="D47" i="1" s="1"/>
  <c r="E47" i="3" l="1"/>
  <c r="F47" i="3" s="1"/>
  <c r="G47" i="3" s="1"/>
  <c r="G35" i="3"/>
  <c r="G39" i="3"/>
  <c r="G43" i="3"/>
  <c r="G51" i="3"/>
  <c r="H49" i="3"/>
  <c r="H50" i="3" s="1"/>
  <c r="H33" i="3"/>
  <c r="H34" i="3" s="1"/>
  <c r="H37" i="3"/>
  <c r="H38" i="3" s="1"/>
  <c r="H41" i="3"/>
  <c r="H42" i="3" s="1"/>
  <c r="I29" i="3"/>
  <c r="H45" i="3"/>
  <c r="H46" i="3" s="1"/>
  <c r="E39" i="1"/>
  <c r="E43" i="1"/>
  <c r="E35" i="1"/>
  <c r="E51" i="1"/>
  <c r="F41" i="1"/>
  <c r="F42" i="1" s="1"/>
  <c r="G29" i="1"/>
  <c r="F45" i="1"/>
  <c r="F46" i="1" s="1"/>
  <c r="F37" i="1"/>
  <c r="F38" i="1" s="1"/>
  <c r="F33" i="1"/>
  <c r="F34" i="1" s="1"/>
  <c r="F49" i="1"/>
  <c r="F50" i="1" s="1"/>
  <c r="E47" i="1"/>
  <c r="F30" i="1"/>
  <c r="G79" i="1"/>
  <c r="H79" i="1"/>
  <c r="I79" i="1"/>
  <c r="J79" i="1"/>
  <c r="H35" i="3" l="1"/>
  <c r="H39" i="3"/>
  <c r="G83" i="3" s="1"/>
  <c r="G86" i="3" s="1"/>
  <c r="H43" i="3"/>
  <c r="H47" i="3"/>
  <c r="H51" i="3"/>
  <c r="H83" i="3"/>
  <c r="H86" i="3" s="1"/>
  <c r="I83" i="3"/>
  <c r="I86" i="3" s="1"/>
  <c r="J83" i="3"/>
  <c r="J86" i="3" s="1"/>
  <c r="F83" i="3"/>
  <c r="F86" i="3" s="1"/>
  <c r="I37" i="3"/>
  <c r="I38" i="3" s="1"/>
  <c r="I41" i="3"/>
  <c r="I42" i="3" s="1"/>
  <c r="J29" i="3"/>
  <c r="I45" i="3"/>
  <c r="I46" i="3" s="1"/>
  <c r="I49" i="3"/>
  <c r="I50" i="3" s="1"/>
  <c r="I51" i="3" s="1"/>
  <c r="I33" i="3"/>
  <c r="I34" i="3" s="1"/>
  <c r="I30" i="3"/>
  <c r="F39" i="1"/>
  <c r="F35" i="1"/>
  <c r="F43" i="1"/>
  <c r="G30" i="1"/>
  <c r="F51" i="1"/>
  <c r="H29" i="1"/>
  <c r="G49" i="1"/>
  <c r="G50" i="1" s="1"/>
  <c r="G45" i="1"/>
  <c r="G46" i="1" s="1"/>
  <c r="G41" i="1"/>
  <c r="G42" i="1" s="1"/>
  <c r="G33" i="1"/>
  <c r="G34" i="1" s="1"/>
  <c r="G37" i="1"/>
  <c r="G38" i="1" s="1"/>
  <c r="F47" i="1"/>
  <c r="I35" i="3" l="1"/>
  <c r="I43" i="3"/>
  <c r="I47" i="3"/>
  <c r="I39" i="3"/>
  <c r="J37" i="3"/>
  <c r="J38" i="3" s="1"/>
  <c r="J41" i="3"/>
  <c r="J42" i="3" s="1"/>
  <c r="K29" i="3"/>
  <c r="J45" i="3"/>
  <c r="J46" i="3" s="1"/>
  <c r="J49" i="3"/>
  <c r="J50" i="3" s="1"/>
  <c r="J51" i="3" s="1"/>
  <c r="J33" i="3"/>
  <c r="J34" i="3" s="1"/>
  <c r="J35" i="3" s="1"/>
  <c r="J30" i="3"/>
  <c r="G35" i="1"/>
  <c r="G39" i="1"/>
  <c r="G43" i="1"/>
  <c r="G51" i="1"/>
  <c r="I29" i="1"/>
  <c r="H49" i="1"/>
  <c r="H50" i="1" s="1"/>
  <c r="H33" i="1"/>
  <c r="H34" i="1" s="1"/>
  <c r="H45" i="1"/>
  <c r="H46" i="1" s="1"/>
  <c r="H37" i="1"/>
  <c r="H38" i="1" s="1"/>
  <c r="H41" i="1"/>
  <c r="H42" i="1" s="1"/>
  <c r="G47" i="1"/>
  <c r="H30" i="1"/>
  <c r="J47" i="3" l="1"/>
  <c r="J43" i="3"/>
  <c r="J39" i="3"/>
  <c r="K30" i="3"/>
  <c r="K41" i="3"/>
  <c r="K42" i="3" s="1"/>
  <c r="L29" i="3"/>
  <c r="L30" i="3" s="1"/>
  <c r="K45" i="3"/>
  <c r="K46" i="3" s="1"/>
  <c r="K49" i="3"/>
  <c r="K50" i="3" s="1"/>
  <c r="K51" i="3" s="1"/>
  <c r="K33" i="3"/>
  <c r="K34" i="3" s="1"/>
  <c r="K35" i="3" s="1"/>
  <c r="K37" i="3"/>
  <c r="K38" i="3" s="1"/>
  <c r="H35" i="1"/>
  <c r="F80" i="1" s="1"/>
  <c r="F83" i="1" s="1"/>
  <c r="H39" i="1"/>
  <c r="G80" i="1" s="1"/>
  <c r="G83" i="1" s="1"/>
  <c r="H43" i="1"/>
  <c r="H80" i="1" s="1"/>
  <c r="H83" i="1" s="1"/>
  <c r="H51" i="1"/>
  <c r="J80" i="1" s="1"/>
  <c r="J83" i="1" s="1"/>
  <c r="J29" i="1"/>
  <c r="I41" i="1"/>
  <c r="I42" i="1" s="1"/>
  <c r="I33" i="1"/>
  <c r="I34" i="1" s="1"/>
  <c r="I49" i="1"/>
  <c r="I50" i="1" s="1"/>
  <c r="I45" i="1"/>
  <c r="I46" i="1" s="1"/>
  <c r="I37" i="1"/>
  <c r="I38" i="1" s="1"/>
  <c r="I30" i="1"/>
  <c r="H47" i="1"/>
  <c r="I80" i="1" s="1"/>
  <c r="I83" i="1" s="1"/>
  <c r="K47" i="3" l="1"/>
  <c r="K43" i="3"/>
  <c r="K39" i="3"/>
  <c r="L41" i="3"/>
  <c r="L42" i="3" s="1"/>
  <c r="M29" i="3"/>
  <c r="L45" i="3"/>
  <c r="L46" i="3" s="1"/>
  <c r="L49" i="3"/>
  <c r="L50" i="3" s="1"/>
  <c r="L51" i="3" s="1"/>
  <c r="L33" i="3"/>
  <c r="L34" i="3" s="1"/>
  <c r="L35" i="3" s="1"/>
  <c r="L37" i="3"/>
  <c r="L38" i="3" s="1"/>
  <c r="I39" i="1"/>
  <c r="I35" i="1"/>
  <c r="I43" i="1"/>
  <c r="I51" i="1"/>
  <c r="K29" i="1"/>
  <c r="J45" i="1"/>
  <c r="J46" i="1" s="1"/>
  <c r="J37" i="1"/>
  <c r="J38" i="1" s="1"/>
  <c r="J49" i="1"/>
  <c r="J50" i="1" s="1"/>
  <c r="J41" i="1"/>
  <c r="J42" i="1" s="1"/>
  <c r="J33" i="1"/>
  <c r="J34" i="1" s="1"/>
  <c r="J35" i="1" s="1"/>
  <c r="I47" i="1"/>
  <c r="J30" i="1"/>
  <c r="L47" i="3" l="1"/>
  <c r="L43" i="3"/>
  <c r="L39" i="3"/>
  <c r="M45" i="3"/>
  <c r="M46" i="3" s="1"/>
  <c r="M49" i="3"/>
  <c r="M50" i="3" s="1"/>
  <c r="M51" i="3" s="1"/>
  <c r="M33" i="3"/>
  <c r="M34" i="3" s="1"/>
  <c r="M35" i="3" s="1"/>
  <c r="M37" i="3"/>
  <c r="M38" i="3" s="1"/>
  <c r="M41" i="3"/>
  <c r="M42" i="3" s="1"/>
  <c r="M30" i="3"/>
  <c r="J39" i="1"/>
  <c r="J43" i="1"/>
  <c r="J51" i="1"/>
  <c r="L29" i="1"/>
  <c r="K49" i="1"/>
  <c r="K50" i="1" s="1"/>
  <c r="K45" i="1"/>
  <c r="K46" i="1" s="1"/>
  <c r="K37" i="1"/>
  <c r="K38" i="1" s="1"/>
  <c r="K41" i="1"/>
  <c r="K42" i="1" s="1"/>
  <c r="K33" i="1"/>
  <c r="K34" i="1" s="1"/>
  <c r="K35" i="1" s="1"/>
  <c r="K30" i="1"/>
  <c r="J47" i="1"/>
  <c r="M43" i="3" l="1"/>
  <c r="M47" i="3"/>
  <c r="M39" i="3"/>
  <c r="K39" i="1"/>
  <c r="K51" i="1"/>
  <c r="K43" i="1"/>
  <c r="L30" i="1"/>
  <c r="M29" i="1"/>
  <c r="L49" i="1"/>
  <c r="L50" i="1" s="1"/>
  <c r="L45" i="1"/>
  <c r="L46" i="1" s="1"/>
  <c r="L37" i="1"/>
  <c r="L38" i="1" s="1"/>
  <c r="L41" i="1"/>
  <c r="L42" i="1" s="1"/>
  <c r="L33" i="1"/>
  <c r="L34" i="1" s="1"/>
  <c r="L35" i="1" s="1"/>
  <c r="K47" i="1"/>
  <c r="L39" i="1" l="1"/>
  <c r="L51" i="1"/>
  <c r="L43" i="1"/>
  <c r="M30" i="1"/>
  <c r="M33" i="1"/>
  <c r="M34" i="1" s="1"/>
  <c r="M35" i="1" s="1"/>
  <c r="M49" i="1"/>
  <c r="M50" i="1" s="1"/>
  <c r="M41" i="1"/>
  <c r="M42" i="1" s="1"/>
  <c r="M45" i="1"/>
  <c r="M46" i="1" s="1"/>
  <c r="M37" i="1"/>
  <c r="M38" i="1" s="1"/>
  <c r="M39" i="1" s="1"/>
  <c r="L47" i="1"/>
  <c r="M43" i="1" l="1"/>
  <c r="M51" i="1"/>
  <c r="M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Bauer Laura</author>
    <author>Angelika Tisch</author>
  </authors>
  <commentList>
    <comment ref="C12" authorId="0" shapeId="0" xr:uid="{B9DE63E6-45F6-4478-B052-FFA8E4050CCB}">
      <text>
        <r>
          <rPr>
            <sz val="9"/>
            <color indexed="81"/>
            <rFont val="Segoe UI"/>
            <family val="2"/>
          </rPr>
          <t>Finden Sie hier direkt weitere Informationen-</t>
        </r>
      </text>
    </comment>
    <comment ref="C22" authorId="1" shapeId="0" xr:uid="{00000000-0006-0000-0000-000002000000}">
      <text>
        <r>
          <rPr>
            <sz val="11"/>
            <color indexed="81"/>
            <rFont val="Calibri"/>
            <family val="2"/>
          </rPr>
          <t>Hier sind die Stromkosten Ihrer Organisation bzw. der Organisation einzutragen, von der die Geräte genutzt werden.</t>
        </r>
      </text>
    </comment>
    <comment ref="C25" authorId="1"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(https://www.e-control.at/statistik/strom/marktstatistik/preisentwicklung).</t>
        </r>
      </text>
    </comment>
    <comment ref="C26" authorId="1" shapeId="0" xr:uid="{00000000-0006-0000-0000-000004000000}">
      <text>
        <r>
          <rPr>
            <sz val="11"/>
            <color indexed="81"/>
            <rFont val="Calibri"/>
            <family val="2"/>
            <scheme val="minor"/>
          </rPr>
          <t>Die Österreichische Nationalbank informiert über die Entwicklung des Basiszinssatzes: https://www.oenb.at/isaweb/report.do?lang=DE&amp;report=2.1</t>
        </r>
      </text>
    </comment>
    <comment ref="C54" authorId="1" shapeId="0" xr:uid="{00000000-0006-0000-00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3" authorId="1" shapeId="0" xr:uid="{00000000-0006-0000-0000-000007000000}">
      <text>
        <r>
          <rPr>
            <sz val="11"/>
            <color indexed="81"/>
            <rFont val="Calibri"/>
            <family val="2"/>
          </rPr>
          <t>Hier können einmalig anfallende Kosten wie die Installation der Geräte eingetragen werden, falls Sie nicht im Preis pro Stück inkludiert sind.</t>
        </r>
      </text>
    </comment>
    <comment ref="C64" authorId="1" shapeId="0" xr:uid="{00000000-0006-0000-0000-000008000000}">
      <text>
        <r>
          <rPr>
            <sz val="11"/>
            <color indexed="81"/>
            <rFont val="Calibri"/>
            <family val="2"/>
          </rPr>
          <t>Hier können die Gesamtkosten für die Garantie der Geräte eingetragen werden, wenn sie nicht im Anschaffungspreis enthalten sind.</t>
        </r>
      </text>
    </comment>
    <comment ref="C67" authorId="1" shapeId="0" xr:uid="{00000000-0006-0000-0000-000009000000}">
      <text>
        <r>
          <rPr>
            <sz val="11"/>
            <color indexed="81"/>
            <rFont val="Calibri"/>
            <family val="2"/>
          </rPr>
          <t xml:space="preserve">Der ETEC ist der jährliche Stromverbrauch des Computers für eine typische Nutzung (d. h., dass der Computer eine bestimmte Zeit an- und ausgeschalten ist bzw. sich im Sleep-Modus befindet). Der ETEC des Computers ist i. d. R. in den technischen Unterlagen enthalten.
</t>
        </r>
      </text>
    </comment>
    <comment ref="C69" authorId="1" shapeId="0" xr:uid="{00000000-0006-0000-0000-00000A000000}">
      <text>
        <r>
          <rPr>
            <sz val="11"/>
            <color indexed="81"/>
            <rFont val="Calibri"/>
            <family val="2"/>
            <scheme val="minor"/>
          </rPr>
          <t>Falls Sie die Wartungs- und Reparaturkosten berücksichtigen wollen, können Sie wählen:
- ob Sie sie in Form von einmaligen Kosten über die Nutzungsdauer des Geräts angeben und/oder
- in Form von jährlichen Kosten pro Gerät. 
- Zusätzlich können Sie die jährlichen Reparaturkosten für Geräte abschätzen, die mit Garantie beschafft wurden.Were, die Sie hier eintragen, berücksichtigen nur die Kosten, die außerhalb der Garantiezeit entstehen (wenn die Garantiezeit kürzer ist als die Nutzungsdauer).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100-000001000000}">
      <text>
        <r>
          <rPr>
            <sz val="9"/>
            <color indexed="81"/>
            <rFont val="Segoe UI"/>
            <family val="2"/>
          </rPr>
          <t xml:space="preserve">
</t>
        </r>
      </text>
    </comment>
    <comment ref="C22" authorId="0" shapeId="0" xr:uid="{00000000-0006-0000-0100-000002000000}">
      <text>
        <r>
          <rPr>
            <sz val="11"/>
            <color indexed="81"/>
            <rFont val="Calibri"/>
            <family val="2"/>
          </rPr>
          <t>Hier sind die Stromkosten Ihrer Organisation bzw. der Organisation einzutragen, von der die Geräte genutzt werden.</t>
        </r>
      </text>
    </comment>
    <comment ref="C25" authorId="0" shapeId="0" xr:uid="{00000000-0006-0000-01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(https://www.e-control.at/statistik/strom/marktstatistik/preisentwicklung).</t>
        </r>
      </text>
    </comment>
    <comment ref="C26" authorId="0" shapeId="0" xr:uid="{00000000-0006-0000-0100-000004000000}">
      <text>
        <r>
          <rPr>
            <sz val="11"/>
            <color indexed="81"/>
            <rFont val="Calibri"/>
            <family val="2"/>
            <scheme val="minor"/>
          </rPr>
          <t>Die Österreichische Nationalbank informiert über die Entwicklung des Basiszinssatzes: https://www.oenb.at/isaweb/report.do?lang=DE&amp;report=2.1</t>
        </r>
      </text>
    </comment>
    <comment ref="C54" authorId="0" shapeId="0" xr:uid="{00000000-0006-0000-01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4" authorId="0" shapeId="0" xr:uid="{00000000-0006-0000-0100-000007000000}">
      <text>
        <r>
          <rPr>
            <sz val="11"/>
            <color indexed="81"/>
            <rFont val="Calibri"/>
            <family val="2"/>
          </rPr>
          <t>Hier können einmalig anfallende Kosten wie die Installation der Geräte eingetragen werden, falls Sie nicht im Preis pro Stück inkludiert sind.</t>
        </r>
      </text>
    </comment>
    <comment ref="C65" authorId="0" shapeId="0" xr:uid="{00000000-0006-0000-0100-000008000000}">
      <text>
        <r>
          <rPr>
            <sz val="11"/>
            <color indexed="81"/>
            <rFont val="Calibri"/>
            <family val="2"/>
          </rPr>
          <t>Hier können die Gesamtkosten für die Garantie der Geräte eingetragen werden, wenn sie nicht im Anschaffungspreis enthalten sind.</t>
        </r>
      </text>
    </comment>
    <comment ref="C68" authorId="0" shapeId="0" xr:uid="{00000000-0006-0000-0100-000009000000}">
      <text>
        <r>
          <rPr>
            <sz val="11"/>
            <color indexed="81"/>
            <rFont val="Calibri"/>
            <family val="2"/>
          </rPr>
          <t xml:space="preserve">Der Stromverbrauch des Monitors im Ein-Zustand pro 1.000 Stunden ist auf der Energieverbrauchskennzeichnung dargestellt. Insgesamt stehen dort zwei Werte, der Stromverbrauch bei der Wiedergabe von SDR-Inhalten und der Stromverbrauch bei der Wiedergabe von HDR-Inhalten. Wir empfehlen die Verwendung des Wertes für die Wiedergabe der SDR-Inhalte.
</t>
        </r>
      </text>
    </comment>
    <comment ref="C69" authorId="0" shapeId="0" xr:uid="{00000000-0006-0000-0100-00000A000000}">
      <text>
        <r>
          <rPr>
            <sz val="11"/>
            <color indexed="81"/>
            <rFont val="Calibri"/>
            <family val="2"/>
            <scheme val="minor"/>
          </rPr>
          <t>Die Information zur Leistungsaufnahme des Geräts im Aus-Zustand oder im Bereitschaftszustand (in Watt) muss im Produktdatenblatt enthalten sein.</t>
        </r>
      </text>
    </comment>
    <comment ref="C70" authorId="0" shapeId="0" xr:uid="{00000000-0006-0000-0100-00000B000000}">
      <text>
        <r>
          <rPr>
            <sz val="11"/>
            <color indexed="81"/>
            <rFont val="Calibri"/>
            <family val="2"/>
          </rPr>
          <t xml:space="preserve">Der ETEC ist der jährliche Stromverbrauch des Computers für eine typische Nutzung (d. h., dass der Computer eine bestimmte Zeit an- und ausgeschalten ist bzw. sich im Sleep-Modus befindet). Der ETEC des Computers ist i. d. R. in den technischen Unterlagen enthalten.
</t>
        </r>
      </text>
    </comment>
    <comment ref="C72" authorId="0" shapeId="0" xr:uid="{00000000-0006-0000-0100-00000C000000}">
      <text>
        <r>
          <rPr>
            <sz val="11"/>
            <color indexed="81"/>
            <rFont val="Calibri"/>
            <family val="2"/>
            <scheme val="minor"/>
          </rPr>
          <t>Falls Sie die Wartungs- und Reparaturkosten berücksichtigen wollen, können Sie wählen:
- ob Sie sie in Form von einmaligen Kosten über die Nutzungsdauer des Geräts angeben und/oder
- in Form von jährlichen Kosten pro Gerät. 
- Zusätzlich können Sie die jährlichen Reparaturkosten für Geräte abschätzen, die mit Garantie beschafft wurden.Were, die Sie hier eintragen, berücksichtigen nur die Kosten, die außerhalb der Garantiezeit entstehen (wenn die Garantiezeit kürzer ist als die Nutzungsdauer).</t>
        </r>
      </text>
    </comment>
  </commentList>
</comments>
</file>

<file path=xl/sharedStrings.xml><?xml version="1.0" encoding="utf-8"?>
<sst xmlns="http://schemas.openxmlformats.org/spreadsheetml/2006/main" count="179" uniqueCount="73">
  <si>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</si>
  <si>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</si>
  <si>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</si>
  <si>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</si>
  <si>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</si>
  <si>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</si>
  <si>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</si>
  <si>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</si>
  <si>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</si>
  <si>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</si>
  <si>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</si>
  <si>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</si>
  <si>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</si>
  <si>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</si>
  <si>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</si>
  <si>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kWh/Jahr</t>
  </si>
  <si>
    <t>in Jahren</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</si>
  <si>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</si>
  <si>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</si>
  <si>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</si>
  <si>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</si>
  <si>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</si>
  <si>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</si>
  <si>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</si>
  <si>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</si>
  <si>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</si>
  <si>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</si>
  <si>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</si>
  <si>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</si>
  <si>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</si>
  <si>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</si>
  <si>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</si>
  <si>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</si>
  <si>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</si>
  <si>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</si>
  <si>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</si>
  <si>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</si>
  <si>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</si>
  <si>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</si>
  <si>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</si>
  <si>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</si>
  <si>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</si>
  <si>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</si>
  <si>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</si>
  <si>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</si>
  <si>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</si>
  <si>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Anzahl der Stunden im Jahr, in denen sich das Gerät im Ein-Zustand befindet</t>
  </si>
  <si>
    <t>in Stunden (h)</t>
  </si>
  <si>
    <t>Anzahl der Stunden im Jahr, in denen sich das Gerät im Aus-Zustand befindet</t>
  </si>
  <si>
    <t>kWh/1.000 h</t>
  </si>
  <si>
    <t>Stromverbrauch im Ein-Zustand pro 1.000 h</t>
  </si>
  <si>
    <t>Jährlicher Stromverbrauch bei der oben angegebenen Nutzungsdauer</t>
  </si>
  <si>
    <t>W</t>
  </si>
  <si>
    <t>Leistungsaufnahme im Aus-Zustand oder im Bereitschaftszustand</t>
  </si>
  <si>
    <t>TCO der einzelnen Angebote</t>
  </si>
  <si>
    <t xml:space="preserve">Jährliche Wartungs- und Reparaturkosten pro Gerät </t>
  </si>
  <si>
    <t>Jährliche Reparaturkosten für den Teil der Nutzungsdauer außerhalb der Garantiezeit</t>
  </si>
  <si>
    <r>
      <t>Stromverbrauch des Geräts: E</t>
    </r>
    <r>
      <rPr>
        <vertAlign val="subscript"/>
        <sz val="11"/>
        <rFont val="Calibri"/>
        <family val="2"/>
        <scheme val="minor"/>
      </rPr>
      <t>TEC</t>
    </r>
  </si>
  <si>
    <t>Erläuterungen zum naBe-Tool zur Berechnung der Total-Cost-of-Ownership von Desktop-Computern und Notebooks</t>
  </si>
  <si>
    <t xml:space="preserve">Das vorliegende Tool wurde dafür entwickelt, um die Total-Cost-of-Ownership (TCO) von Desktop-Computern, Notebooks und Monitoren zu berechnen. Tragen Sie die in den grün hinterlegten Feldern Ihre Angaben ein. Bereits eingetragene Werte können Sie ersetzen oder beibehalten. </t>
  </si>
  <si>
    <t xml:space="preserve">Wo finden sich welche Werte? </t>
  </si>
  <si>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</si>
  <si>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r>
      <t>Basiszinssatz</t>
    </r>
    <r>
      <rPr>
        <sz val="11"/>
        <color rgb="FF000000"/>
        <rFont val="Calibri"/>
        <family val="2"/>
        <scheme val="minor"/>
      </rPr>
      <t>: Der Basiszinssatz (bzw. Diskontsatz) kann beispielsweise auf der Webseite der Österreichischen Nationalbank abgerufen werden: Basis- und Referenzzinssätze der Oesterreichischen Nationalbank (oenb.at)</t>
    </r>
  </si>
  <si>
    <r>
      <t>Restwert bei Verkauf oder Kosten der Entsorgung</t>
    </r>
    <r>
      <rPr>
        <sz val="11"/>
        <color rgb="FF000000"/>
        <rFont val="Calibri"/>
        <family val="2"/>
        <scheme val="minor"/>
      </rPr>
      <t>: Hier kann ein Wert eingetragen werden, soweit Einnahmen beim Verkauf bzw. die entstehenden Kosten durch die Entsorgung von Alt-Geräte abgeschätzt werden kann. Wichtig ist, dass Sie bei einer etwaigen Einnahme im TCO-Tool ein negatives Vorzeichen eintragen.</t>
    </r>
  </si>
  <si>
    <r>
      <t>Stromverbrauch der Computer*:</t>
    </r>
    <r>
      <rPr>
        <sz val="11"/>
        <color rgb="FF000000"/>
        <rFont val="Calibri"/>
        <family val="2"/>
        <scheme val="minor"/>
      </rPr>
      <t xml:space="preserve"> Der E</t>
    </r>
    <r>
      <rPr>
        <vertAlign val="subscript"/>
        <sz val="11"/>
        <color rgb="FF000000"/>
        <rFont val="Calibri"/>
        <family val="2"/>
        <scheme val="minor"/>
      </rPr>
      <t>TEC-</t>
    </r>
    <r>
      <rPr>
        <sz val="11"/>
        <color rgb="FF000000"/>
        <rFont val="Calibri"/>
        <family val="2"/>
        <scheme val="minor"/>
      </rPr>
      <t>Wert ist der ermittelte Energieverbrauch (E</t>
    </r>
    <r>
      <rPr>
        <vertAlign val="subscript"/>
        <sz val="11"/>
        <color rgb="FF000000"/>
        <rFont val="Calibri"/>
        <family val="2"/>
        <scheme val="minor"/>
      </rPr>
      <t>TEC-</t>
    </r>
    <r>
      <rPr>
        <sz val="11"/>
        <color rgb="FF000000"/>
        <rFont val="Calibri"/>
        <family val="2"/>
        <scheme val="minor"/>
      </rPr>
      <t xml:space="preserve">Wert steht für „Typical Energy Consumption“) und lässt sich bei der Angebotseinholung abfragen bzw. recherchieren (im Produktdatenblatt, in der ECO Declaration auf der Herstellerwebseite). </t>
    </r>
  </si>
  <si>
    <r>
      <t>Stromverbrauch der Monitore**</t>
    </r>
    <r>
      <rPr>
        <sz val="11"/>
        <color rgb="FF000000"/>
        <rFont val="Calibri"/>
        <family val="2"/>
        <scheme val="minor"/>
      </rPr>
      <t xml:space="preserve">: Der Energieverbrauch muss auf dem Energielabel angegeben werden (= ist der Verbrauch im Ein-Zustand in kWh pro 1.000 h bei der Wiedergabe von SDR- und HDR-Inhalten). Das Produktdatenblatt des elektronischen Displays muss die Angaben zur Leistungsaufnahme im Aus-Zustand bzw. im Bereitschaftszustand (in Watt) enthalten. </t>
    </r>
  </si>
  <si>
    <t>Hinweise zum Tool</t>
  </si>
  <si>
    <t>Entsprechend der in § 92 BVergG 2018 definierten Lebenszykluskosten berechnet das vorliegende TCO-Tool die Lebenszykluskosten von Computern. Das TCO-Tool berücksichtigt allerdings nur die Kosten, die vom öffentlichen Auftraggeber oder anderen Nutzern der Leistung tatsächlich getragen werden.</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</si>
  <si>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F26 des TCO-Tools) der Wert "0" eingegeben, so ist die Investitionsrechnung statisch, wird ein Wert ungleich "0" angegeben, so ist sie dynamisch (Kapitalwertmethode).</t>
  </si>
  <si>
    <t>* Siehe Verordnung (EU) Nr. 617/2013 der Kommission vom 26. Juni 2013 zur Durchführung der Richtlinie 2009/125/EG des Europäischen Parlaments und des Rates in Hinblick auf die Festlegung von Anforderungen an die umweltgerechte Gestaltung von Computern und Computerservern. Abl. Nr. L 175 vom 27.06.2013, S. 13</t>
  </si>
  <si>
    <t xml:space="preserve">** Siehe Delegierte Verordnung (EU) Nr.2019/2013 der Kommission vom 11. März 2019 zur Ergänzung der Verordnung (EU) 2017/1369 des Europäischen Parlaments und des Rates in Bezug auf die Energieverbrauchskennzeichnung elektronischer Displays und zur Aufhebung der Delegierten Verordnung (EU) Nr. 1062/2010 der Kommission. ABl. Nr. L 315 vom 5.12.2019, S. 1 </t>
  </si>
  <si>
    <t>Basis- und Referenzzinssätze der Oesterreichischen Nationalbank (oenb.at)</t>
  </si>
  <si>
    <t>Preisentwicklungen - www.e-control.at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</si>
</sst>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35"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b/>
      <sz val="11"/>
      <name val="Calibri"/>
      <family val="2"/>
      <scheme val="minor"/>
    </font>
    <font>
      <vertAlign val="subscript"/>
      <sz val="11"/>
      <name val="Calibri"/>
      <family val="2"/>
      <scheme val="minor"/>
    </font>
    <font>
      <i/>
      <sz val="12"/>
      <color theme="1"/>
      <name val="Calibri"/>
      <family val="2"/>
      <scheme val="minor"/>
    </font>
    <font>
      <i/>
      <sz val="11"/>
      <name val="Calibri"/>
      <family val="2"/>
      <scheme val="minor"/>
    </font>
    <font>
      <b/>
      <i/>
      <sz val="11"/>
      <color theme="1"/>
      <name val="Calibri"/>
      <family val="2"/>
      <scheme val="minor"/>
    </font>
    <font>
      <b/>
      <u/>
      <sz val="11"/>
      <color rgb="FF000000"/>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vertAlign val="subscrip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4" fillId="0" borderId="0" applyNumberFormat="0" applyFill="0" applyBorder="0" applyAlignment="0" applyProtection="0"/>
  </cellStyleXfs>
  <cellXfs count="91">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0" fontId="17" fillId="0" borderId="0" xfId="0" applyFont="1" applyAlignment="1">
      <alignment horizontal="left"/>
    </xf>
    <xf numFmtId="165" fontId="10" fillId="6" borderId="3" xfId="0" applyNumberFormat="1" applyFont="1" applyFill="1" applyBorder="1" applyAlignment="1">
      <alignment horizontal="center" vertical="center"/>
    </xf>
    <xf numFmtId="0" fontId="20" fillId="0" borderId="0" xfId="0" applyFont="1"/>
    <xf numFmtId="0" fontId="10" fillId="0" borderId="0" xfId="0" applyFont="1" applyAlignment="1">
      <alignment vertical="center"/>
    </xf>
    <xf numFmtId="0" fontId="19" fillId="0" borderId="6" xfId="0" applyFont="1" applyBorder="1" applyAlignment="1">
      <alignment horizontal="left"/>
    </xf>
    <xf numFmtId="0" fontId="10" fillId="0" borderId="0" xfId="0" applyFont="1" applyAlignment="1">
      <alignment horizontal="left" vertical="center"/>
    </xf>
    <xf numFmtId="0" fontId="9" fillId="0" borderId="0" xfId="0" applyFont="1" applyAlignment="1">
      <alignment horizontal="left"/>
    </xf>
    <xf numFmtId="0" fontId="11" fillId="0" borderId="0" xfId="0" applyFont="1" applyAlignment="1">
      <alignment horizontal="left" vertical="center"/>
    </xf>
    <xf numFmtId="0" fontId="0" fillId="5" borderId="7" xfId="0" applyFill="1" applyBorder="1"/>
    <xf numFmtId="0" fontId="16" fillId="5" borderId="7" xfId="0" applyFont="1" applyFill="1" applyBorder="1" applyAlignment="1">
      <alignment horizontal="center"/>
    </xf>
    <xf numFmtId="0" fontId="10" fillId="5" borderId="7" xfId="0" applyFont="1" applyFill="1" applyBorder="1" applyAlignment="1">
      <alignment horizontal="center"/>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0" fontId="22" fillId="5" borderId="7" xfId="0" applyFont="1" applyFill="1" applyBorder="1" applyAlignment="1">
      <alignment horizontal="center" vertical="center" textRotation="90"/>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23" fillId="5" borderId="7" xfId="0" applyFont="1" applyFill="1" applyBorder="1" applyAlignment="1">
      <alignment horizontal="left"/>
    </xf>
    <xf numFmtId="0" fontId="0" fillId="5" borderId="7" xfId="0" applyFill="1" applyBorder="1" applyAlignment="1">
      <alignment horizontal="center"/>
    </xf>
    <xf numFmtId="2" fontId="23" fillId="5" borderId="7" xfId="0" applyNumberFormat="1" applyFont="1" applyFill="1" applyBorder="1" applyAlignment="1">
      <alignment horizontal="center"/>
    </xf>
    <xf numFmtId="0" fontId="0" fillId="0" borderId="0" xfId="0" applyAlignment="1">
      <alignment horizontal="center"/>
    </xf>
    <xf numFmtId="0" fontId="23" fillId="0" borderId="0" xfId="0" applyFont="1" applyAlignment="1">
      <alignment horizontal="left"/>
    </xf>
    <xf numFmtId="0" fontId="24" fillId="5" borderId="7" xfId="0" applyFont="1" applyFill="1" applyBorder="1" applyAlignment="1">
      <alignment horizontal="left"/>
    </xf>
    <xf numFmtId="0" fontId="0" fillId="0" borderId="6" xfId="0" applyBorder="1" applyAlignment="1">
      <alignment horizontal="left"/>
    </xf>
    <xf numFmtId="165" fontId="23" fillId="5" borderId="3" xfId="0" applyNumberFormat="1" applyFont="1" applyFill="1" applyBorder="1" applyAlignment="1">
      <alignment horizontal="center"/>
    </xf>
    <xf numFmtId="0" fontId="23" fillId="0" borderId="6" xfId="0" applyFont="1" applyBorder="1" applyAlignment="1">
      <alignment horizontal="left"/>
    </xf>
    <xf numFmtId="0" fontId="0" fillId="0" borderId="8" xfId="0" applyBorder="1"/>
    <xf numFmtId="0" fontId="0" fillId="0" borderId="0" xfId="0" applyProtection="1">
      <protection locked="0"/>
    </xf>
    <xf numFmtId="0" fontId="20" fillId="0" borderId="0" xfId="0" applyFont="1" applyAlignment="1" applyProtection="1">
      <alignment horizontal="center"/>
      <protection locked="0"/>
    </xf>
    <xf numFmtId="0" fontId="28" fillId="5" borderId="7" xfId="0"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0" fillId="5" borderId="7" xfId="0" applyFont="1" applyFill="1" applyBorder="1" applyAlignment="1" applyProtection="1">
      <alignment horizontal="center"/>
      <protection locked="0"/>
    </xf>
    <xf numFmtId="2" fontId="27" fillId="5" borderId="7" xfId="0" applyNumberFormat="1" applyFont="1" applyFill="1" applyBorder="1" applyAlignment="1" applyProtection="1">
      <alignment horizontal="center"/>
      <protection locked="0"/>
    </xf>
    <xf numFmtId="165" fontId="20" fillId="4" borderId="3" xfId="0" applyNumberFormat="1" applyFont="1" applyFill="1" applyBorder="1" applyAlignment="1" applyProtection="1">
      <alignment horizontal="center"/>
      <protection locked="0"/>
    </xf>
    <xf numFmtId="165" fontId="0" fillId="4" borderId="3" xfId="0" applyNumberFormat="1" applyFill="1" applyBorder="1" applyAlignment="1" applyProtection="1">
      <alignment horizontal="center"/>
      <protection locked="0"/>
    </xf>
    <xf numFmtId="165" fontId="20" fillId="3" borderId="3" xfId="0" applyNumberFormat="1" applyFont="1" applyFill="1" applyBorder="1" applyAlignment="1" applyProtection="1">
      <alignment horizontal="center"/>
      <protection locked="0"/>
    </xf>
    <xf numFmtId="165" fontId="0" fillId="3" borderId="3" xfId="0" applyNumberFormat="1" applyFill="1" applyBorder="1" applyAlignment="1" applyProtection="1">
      <alignment horizontal="center"/>
      <protection locked="0"/>
    </xf>
    <xf numFmtId="0" fontId="26" fillId="0" borderId="0" xfId="0" applyFont="1" applyProtection="1">
      <protection locked="0"/>
    </xf>
    <xf numFmtId="0" fontId="9" fillId="0" borderId="0" xfId="0" applyFont="1" applyProtection="1">
      <protection locked="0"/>
    </xf>
    <xf numFmtId="164" fontId="20" fillId="4" borderId="3" xfId="0" applyNumberFormat="1" applyFont="1" applyFill="1" applyBorder="1" applyAlignment="1" applyProtection="1">
      <alignment horizontal="center"/>
      <protection locked="0"/>
    </xf>
    <xf numFmtId="164" fontId="0" fillId="4" borderId="3" xfId="0" applyNumberFormat="1" applyFill="1" applyBorder="1" applyAlignment="1" applyProtection="1">
      <alignment horizontal="center"/>
      <protection locked="0"/>
    </xf>
    <xf numFmtId="164" fontId="26" fillId="5" borderId="3" xfId="0" applyNumberFormat="1" applyFont="1" applyFill="1" applyBorder="1" applyAlignment="1" applyProtection="1">
      <alignment horizontal="center"/>
      <protection locked="0"/>
    </xf>
    <xf numFmtId="164" fontId="9" fillId="5" borderId="3" xfId="0" applyNumberFormat="1" applyFont="1" applyFill="1" applyBorder="1" applyAlignment="1" applyProtection="1">
      <alignment horizontal="center"/>
      <protection locked="0"/>
    </xf>
    <xf numFmtId="0" fontId="20" fillId="0" borderId="0" xfId="0" applyFont="1" applyProtection="1">
      <protection locked="0"/>
    </xf>
    <xf numFmtId="0" fontId="0" fillId="0" borderId="0" xfId="0"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xf numFmtId="0" fontId="27" fillId="3" borderId="4" xfId="0" applyFont="1" applyFill="1" applyBorder="1" applyAlignment="1" applyProtection="1">
      <alignment horizontal="center"/>
      <protection locked="0"/>
    </xf>
    <xf numFmtId="0" fontId="27" fillId="3" borderId="5" xfId="0" applyFont="1" applyFill="1" applyBorder="1" applyAlignment="1" applyProtection="1">
      <alignment horizontal="center"/>
      <protection locked="0"/>
    </xf>
    <xf numFmtId="4" fontId="20" fillId="4" borderId="4" xfId="0" applyNumberFormat="1" applyFont="1" applyFill="1" applyBorder="1" applyAlignment="1" applyProtection="1">
      <alignment horizontal="center"/>
      <protection locked="0"/>
    </xf>
    <xf numFmtId="4" fontId="20" fillId="4" borderId="5" xfId="0" applyNumberFormat="1" applyFont="1" applyFill="1" applyBorder="1" applyAlignment="1" applyProtection="1">
      <alignment horizontal="center"/>
      <protection locked="0"/>
    </xf>
    <xf numFmtId="2" fontId="27" fillId="3" borderId="4" xfId="0" applyNumberFormat="1" applyFont="1" applyFill="1" applyBorder="1" applyAlignment="1" applyProtection="1">
      <alignment horizontal="center"/>
      <protection locked="0"/>
    </xf>
    <xf numFmtId="2" fontId="27" fillId="3" borderId="5" xfId="0" applyNumberFormat="1" applyFont="1" applyFill="1" applyBorder="1" applyAlignment="1" applyProtection="1">
      <alignment horizontal="center"/>
      <protection locked="0"/>
    </xf>
    <xf numFmtId="0" fontId="19" fillId="0" borderId="0" xfId="0" applyFont="1" applyAlignment="1">
      <alignment horizontal="left"/>
    </xf>
    <xf numFmtId="0" fontId="10" fillId="0" borderId="0" xfId="0" applyFont="1" applyAlignment="1">
      <alignment horizontal="left" vertical="center"/>
    </xf>
    <xf numFmtId="0" fontId="23" fillId="0" borderId="0" xfId="0" applyFont="1" applyAlignment="1">
      <alignment horizontal="left"/>
    </xf>
    <xf numFmtId="0" fontId="9" fillId="0" borderId="0" xfId="0" applyFont="1" applyAlignment="1">
      <alignment horizontal="left"/>
    </xf>
    <xf numFmtId="0" fontId="13" fillId="0" borderId="0" xfId="0" applyFont="1" applyAlignment="1">
      <alignment horizontal="left" vertical="center"/>
    </xf>
    <xf numFmtId="0" fontId="11" fillId="0" borderId="0" xfId="0" applyFont="1" applyAlignment="1">
      <alignment horizontal="left" vertical="center"/>
    </xf>
    <xf numFmtId="4" fontId="20" fillId="3" borderId="4" xfId="0" applyNumberFormat="1" applyFont="1" applyFill="1" applyBorder="1" applyAlignment="1" applyProtection="1">
      <alignment horizontal="center"/>
      <protection locked="0"/>
    </xf>
    <xf numFmtId="4" fontId="20" fillId="3" borderId="5" xfId="0" applyNumberFormat="1" applyFont="1" applyFill="1" applyBorder="1" applyAlignment="1" applyProtection="1">
      <alignment horizontal="center"/>
      <protection locked="0"/>
    </xf>
    <xf numFmtId="3" fontId="20" fillId="4" borderId="4" xfId="0" applyNumberFormat="1" applyFont="1" applyFill="1" applyBorder="1" applyAlignment="1" applyProtection="1">
      <alignment horizontal="center"/>
      <protection locked="0"/>
    </xf>
    <xf numFmtId="3" fontId="20" fillId="4" borderId="5" xfId="0" applyNumberFormat="1" applyFont="1" applyFill="1" applyBorder="1" applyAlignment="1" applyProtection="1">
      <alignment horizontal="center"/>
      <protection locked="0"/>
    </xf>
    <xf numFmtId="164" fontId="20" fillId="4" borderId="4" xfId="0" applyNumberFormat="1" applyFont="1" applyFill="1" applyBorder="1" applyAlignment="1" applyProtection="1">
      <alignment horizontal="center"/>
      <protection locked="0"/>
    </xf>
    <xf numFmtId="164" fontId="20" fillId="4" borderId="5" xfId="0" applyNumberFormat="1" applyFont="1" applyFill="1" applyBorder="1" applyAlignment="1" applyProtection="1">
      <alignment horizontal="center"/>
      <protection locked="0"/>
    </xf>
    <xf numFmtId="3" fontId="20" fillId="5" borderId="4" xfId="0" applyNumberFormat="1" applyFont="1" applyFill="1" applyBorder="1" applyAlignment="1" applyProtection="1">
      <alignment horizontal="center"/>
      <protection locked="0"/>
    </xf>
    <xf numFmtId="3" fontId="20" fillId="5" borderId="5" xfId="0" applyNumberFormat="1" applyFont="1" applyFill="1" applyBorder="1" applyAlignment="1" applyProtection="1">
      <alignment horizontal="center"/>
      <protection locked="0"/>
    </xf>
    <xf numFmtId="0" fontId="29"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4" fillId="0" borderId="0" xfId="5"/>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colors>
    <mruColors>
      <color rgb="FF98A9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194326</xdr:colOff>
      <xdr:row>1</xdr:row>
      <xdr:rowOff>48403</xdr:rowOff>
    </xdr:from>
    <xdr:to>
      <xdr:col>11</xdr:col>
      <xdr:colOff>48637</xdr:colOff>
      <xdr:row>3</xdr:row>
      <xdr:rowOff>43014</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194326" y="109201"/>
          <a:ext cx="12672529" cy="420196"/>
        </a:xfrm>
        <a:prstGeom prst="rect">
          <a:avLst/>
        </a:prstGeom>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rgbClr val="98A921"/>
              </a:solidFill>
            </a:rPr>
            <a:t>naBe-Tool zur Berechnung der Total-Cost-of-Ownership</a:t>
          </a:r>
          <a:r>
            <a:rPr lang="de-DE" sz="2400" baseline="0">
              <a:solidFill>
                <a:srgbClr val="98A921"/>
              </a:solidFill>
            </a:rPr>
            <a:t> (TCO)</a:t>
          </a:r>
          <a:r>
            <a:rPr lang="de-DE" sz="2400">
              <a:solidFill>
                <a:srgbClr val="98A921"/>
              </a:solidFill>
            </a:rPr>
            <a:t> von Desktop-Computern und Notebooks</a:t>
          </a:r>
        </a:p>
      </xdr:txBody>
    </xdr:sp>
    <xdr:clientData/>
  </xdr:twoCellAnchor>
  <xdr:twoCellAnchor>
    <xdr:from>
      <xdr:col>1</xdr:col>
      <xdr:colOff>5952</xdr:colOff>
      <xdr:row>14</xdr:row>
      <xdr:rowOff>84667</xdr:rowOff>
    </xdr:from>
    <xdr:to>
      <xdr:col>11</xdr:col>
      <xdr:colOff>8466</xdr:colOff>
      <xdr:row>55</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15</xdr:row>
      <xdr:rowOff>103452</xdr:rowOff>
    </xdr:from>
    <xdr:to>
      <xdr:col>3</xdr:col>
      <xdr:colOff>1279585</xdr:colOff>
      <xdr:row>16</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57</xdr:row>
      <xdr:rowOff>6879</xdr:rowOff>
    </xdr:from>
    <xdr:to>
      <xdr:col>3</xdr:col>
      <xdr:colOff>1263652</xdr:colOff>
      <xdr:row>58</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74</xdr:row>
      <xdr:rowOff>50800</xdr:rowOff>
    </xdr:from>
    <xdr:to>
      <xdr:col>10</xdr:col>
      <xdr:colOff>787400</xdr:colOff>
      <xdr:row>85</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editAs="oneCell">
    <xdr:from>
      <xdr:col>9</xdr:col>
      <xdr:colOff>308709</xdr:colOff>
      <xdr:row>16</xdr:row>
      <xdr:rowOff>16354</xdr:rowOff>
    </xdr:from>
    <xdr:to>
      <xdr:col>10</xdr:col>
      <xdr:colOff>587802</xdr:colOff>
      <xdr:row>23</xdr:row>
      <xdr:rowOff>70932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840039" y="2671194"/>
          <a:ext cx="1373454" cy="1250270"/>
        </a:xfrm>
        <a:prstGeom prst="rect">
          <a:avLst/>
        </a:prstGeom>
      </xdr:spPr>
    </xdr:pic>
    <xdr:clientData/>
  </xdr:twoCellAnchor>
  <xdr:twoCellAnchor>
    <xdr:from>
      <xdr:col>1</xdr:col>
      <xdr:colOff>8467</xdr:colOff>
      <xdr:row>56</xdr:row>
      <xdr:rowOff>73328</xdr:rowOff>
    </xdr:from>
    <xdr:to>
      <xdr:col>11</xdr:col>
      <xdr:colOff>1</xdr:colOff>
      <xdr:row>73</xdr:row>
      <xdr:rowOff>156104</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45534" y="4950128"/>
          <a:ext cx="13004800" cy="3046109"/>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74</xdr:row>
      <xdr:rowOff>180576</xdr:rowOff>
    </xdr:from>
    <xdr:to>
      <xdr:col>3</xdr:col>
      <xdr:colOff>1261963</xdr:colOff>
      <xdr:row>77</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9</xdr:col>
      <xdr:colOff>369944</xdr:colOff>
      <xdr:row>6</xdr:row>
      <xdr:rowOff>74107</xdr:rowOff>
    </xdr:from>
    <xdr:to>
      <xdr:col>10</xdr:col>
      <xdr:colOff>466251</xdr:colOff>
      <xdr:row>11</xdr:row>
      <xdr:rowOff>91198</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760" b="12103"/>
        <a:stretch/>
      </xdr:blipFill>
      <xdr:spPr>
        <a:xfrm>
          <a:off x="11901274" y="884745"/>
          <a:ext cx="1190668" cy="898660"/>
        </a:xfrm>
        <a:prstGeom prst="rect">
          <a:avLst/>
        </a:prstGeom>
      </xdr:spPr>
    </xdr:pic>
    <xdr:clientData/>
  </xdr:twoCellAnchor>
  <xdr:twoCellAnchor>
    <xdr:from>
      <xdr:col>1</xdr:col>
      <xdr:colOff>557274</xdr:colOff>
      <xdr:row>5</xdr:row>
      <xdr:rowOff>104352</xdr:rowOff>
    </xdr:from>
    <xdr:to>
      <xdr:col>2</xdr:col>
      <xdr:colOff>1459149</xdr:colOff>
      <xdr:row>7</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sz="1800" b="1" kern="1200">
              <a:solidFill>
                <a:schemeClr val="lt1"/>
              </a:solidFill>
              <a:latin typeface="+mn-lt"/>
              <a:ea typeface="+mn-ea"/>
              <a:cs typeface="+mn-cs"/>
            </a:rPr>
            <a:t>Erläuterung</a:t>
          </a:r>
        </a:p>
      </xdr:txBody>
    </xdr:sp>
    <xdr:clientData/>
  </xdr:twoCellAnchor>
  <xdr:twoCellAnchor>
    <xdr:from>
      <xdr:col>1</xdr:col>
      <xdr:colOff>60798</xdr:colOff>
      <xdr:row>4</xdr:row>
      <xdr:rowOff>27741</xdr:rowOff>
    </xdr:from>
    <xdr:to>
      <xdr:col>11</xdr:col>
      <xdr:colOff>2342</xdr:colOff>
      <xdr:row>12</xdr:row>
      <xdr:rowOff>151996</xdr:rowOff>
    </xdr:to>
    <xdr:sp macro="" textlink="">
      <xdr:nvSpPr>
        <xdr:cNvPr id="14" name="Abgerundetes Rechteck 12">
          <a:extLst>
            <a:ext uri="{FF2B5EF4-FFF2-40B4-BE49-F238E27FC236}">
              <a16:creationId xmlns:a16="http://schemas.microsoft.com/office/drawing/2014/main" id="{C771BD11-C895-464A-A63C-FCCC13762AE0}"/>
            </a:ext>
          </a:extLst>
        </xdr:cNvPr>
        <xdr:cNvSpPr/>
      </xdr:nvSpPr>
      <xdr:spPr>
        <a:xfrm>
          <a:off x="303989" y="574922"/>
          <a:ext cx="13084018" cy="1471941"/>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42332</xdr:colOff>
      <xdr:row>0</xdr:row>
      <xdr:rowOff>38270</xdr:rowOff>
    </xdr:from>
    <xdr:to>
      <xdr:col>10</xdr:col>
      <xdr:colOff>656616</xdr:colOff>
      <xdr:row>2</xdr:row>
      <xdr:rowOff>12615</xdr:rowOff>
    </xdr:to>
    <xdr:sp macro="" textlink="">
      <xdr:nvSpPr>
        <xdr:cNvPr id="3" name="Titel 1">
          <a:extLst>
            <a:ext uri="{FF2B5EF4-FFF2-40B4-BE49-F238E27FC236}">
              <a16:creationId xmlns:a16="http://schemas.microsoft.com/office/drawing/2014/main" id="{00000000-0008-0000-0100-000003000000}"/>
            </a:ext>
          </a:extLst>
        </xdr:cNvPr>
        <xdr:cNvSpPr>
          <a:spLocks noGrp="1"/>
        </xdr:cNvSpPr>
      </xdr:nvSpPr>
      <xdr:spPr>
        <a:xfrm>
          <a:off x="42332" y="38270"/>
          <a:ext cx="13050124" cy="416305"/>
        </a:xfrm>
        <a:prstGeom prst="rect">
          <a:avLst/>
        </a:prstGeom>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rgbClr val="98A921"/>
              </a:solidFill>
            </a:rPr>
            <a:t>naBe-Tool zur Berechnung der Total-Cost-of-Ownership</a:t>
          </a:r>
          <a:r>
            <a:rPr lang="de-DE" sz="2400" baseline="0">
              <a:solidFill>
                <a:srgbClr val="98A921"/>
              </a:solidFill>
            </a:rPr>
            <a:t> (TCO)</a:t>
          </a:r>
          <a:r>
            <a:rPr lang="de-DE" sz="2400">
              <a:solidFill>
                <a:srgbClr val="98A921"/>
              </a:solidFill>
            </a:rPr>
            <a:t> von Computer-Monitoren</a:t>
          </a:r>
        </a:p>
      </xdr:txBody>
    </xdr:sp>
    <xdr:clientData/>
  </xdr:twoCellAnchor>
  <xdr:twoCellAnchor>
    <xdr:from>
      <xdr:col>1</xdr:col>
      <xdr:colOff>5952</xdr:colOff>
      <xdr:row>12</xdr:row>
      <xdr:rowOff>92287</xdr:rowOff>
    </xdr:from>
    <xdr:to>
      <xdr:col>11</xdr:col>
      <xdr:colOff>8466</xdr:colOff>
      <xdr:row>56</xdr:row>
      <xdr:rowOff>48442</xdr:rowOff>
    </xdr:to>
    <xdr:sp macro="" textlink="">
      <xdr:nvSpPr>
        <xdr:cNvPr id="4" name="Abgerundetes Rechteck 12">
          <a:extLst>
            <a:ext uri="{FF2B5EF4-FFF2-40B4-BE49-F238E27FC236}">
              <a16:creationId xmlns:a16="http://schemas.microsoft.com/office/drawing/2014/main" id="{00000000-0008-0000-0100-000004000000}"/>
            </a:ext>
          </a:extLst>
        </xdr:cNvPr>
        <xdr:cNvSpPr/>
      </xdr:nvSpPr>
      <xdr:spPr>
        <a:xfrm>
          <a:off x="242172" y="2309707"/>
          <a:ext cx="12994614" cy="2882235"/>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13</xdr:row>
      <xdr:rowOff>103452</xdr:rowOff>
    </xdr:from>
    <xdr:to>
      <xdr:col>3</xdr:col>
      <xdr:colOff>1279585</xdr:colOff>
      <xdr:row>14</xdr:row>
      <xdr:rowOff>170263</xdr:rowOff>
    </xdr:to>
    <xdr:sp macro="" textlink="">
      <xdr:nvSpPr>
        <xdr:cNvPr id="5" name="Textfeld 16">
          <a:extLst>
            <a:ext uri="{FF2B5EF4-FFF2-40B4-BE49-F238E27FC236}">
              <a16:creationId xmlns:a16="http://schemas.microsoft.com/office/drawing/2014/main" id="{00000000-0008-0000-0100-000005000000}"/>
            </a:ext>
          </a:extLst>
        </xdr:cNvPr>
        <xdr:cNvSpPr txBox="1"/>
      </xdr:nvSpPr>
      <xdr:spPr>
        <a:xfrm>
          <a:off x="819705" y="2450412"/>
          <a:ext cx="3957460" cy="417331"/>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58</xdr:row>
      <xdr:rowOff>6879</xdr:rowOff>
    </xdr:from>
    <xdr:to>
      <xdr:col>3</xdr:col>
      <xdr:colOff>1263652</xdr:colOff>
      <xdr:row>59</xdr:row>
      <xdr:rowOff>166879</xdr:rowOff>
    </xdr:to>
    <xdr:sp macro="" textlink="">
      <xdr:nvSpPr>
        <xdr:cNvPr id="6" name="Textfeld 16">
          <a:extLst>
            <a:ext uri="{FF2B5EF4-FFF2-40B4-BE49-F238E27FC236}">
              <a16:creationId xmlns:a16="http://schemas.microsoft.com/office/drawing/2014/main" id="{00000000-0008-0000-0100-000006000000}"/>
            </a:ext>
          </a:extLst>
        </xdr:cNvPr>
        <xdr:cNvSpPr txBox="1"/>
      </xdr:nvSpPr>
      <xdr:spPr>
        <a:xfrm>
          <a:off x="808005" y="5409459"/>
          <a:ext cx="3953227" cy="411460"/>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77</xdr:row>
      <xdr:rowOff>50800</xdr:rowOff>
    </xdr:from>
    <xdr:to>
      <xdr:col>10</xdr:col>
      <xdr:colOff>787400</xdr:colOff>
      <xdr:row>88</xdr:row>
      <xdr:rowOff>10583</xdr:rowOff>
    </xdr:to>
    <xdr:sp macro="" textlink="">
      <xdr:nvSpPr>
        <xdr:cNvPr id="7" name="Abgerundetes Rechteck 12">
          <a:extLst>
            <a:ext uri="{FF2B5EF4-FFF2-40B4-BE49-F238E27FC236}">
              <a16:creationId xmlns:a16="http://schemas.microsoft.com/office/drawing/2014/main" id="{00000000-0008-0000-0100-000007000000}"/>
            </a:ext>
          </a:extLst>
        </xdr:cNvPr>
        <xdr:cNvSpPr/>
      </xdr:nvSpPr>
      <xdr:spPr>
        <a:xfrm>
          <a:off x="251698" y="8509000"/>
          <a:ext cx="12971542" cy="1963843"/>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editAs="oneCell">
    <xdr:from>
      <xdr:col>9</xdr:col>
      <xdr:colOff>208392</xdr:colOff>
      <xdr:row>13</xdr:row>
      <xdr:rowOff>137206</xdr:rowOff>
    </xdr:from>
    <xdr:to>
      <xdr:col>10</xdr:col>
      <xdr:colOff>391584</xdr:colOff>
      <xdr:row>19</xdr:row>
      <xdr:rowOff>78950</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236225" y="2338539"/>
          <a:ext cx="1230942" cy="1232911"/>
        </a:xfrm>
        <a:prstGeom prst="rect">
          <a:avLst/>
        </a:prstGeom>
      </xdr:spPr>
    </xdr:pic>
    <xdr:clientData/>
  </xdr:twoCellAnchor>
  <xdr:twoCellAnchor>
    <xdr:from>
      <xdr:col>1</xdr:col>
      <xdr:colOff>21167</xdr:colOff>
      <xdr:row>57</xdr:row>
      <xdr:rowOff>44753</xdr:rowOff>
    </xdr:from>
    <xdr:to>
      <xdr:col>11</xdr:col>
      <xdr:colOff>9526</xdr:colOff>
      <xdr:row>76</xdr:row>
      <xdr:rowOff>130704</xdr:rowOff>
    </xdr:to>
    <xdr:sp macro="" textlink="">
      <xdr:nvSpPr>
        <xdr:cNvPr id="9" name="Abgerundetes Rechteck 12">
          <a:extLst>
            <a:ext uri="{FF2B5EF4-FFF2-40B4-BE49-F238E27FC236}">
              <a16:creationId xmlns:a16="http://schemas.microsoft.com/office/drawing/2014/main" id="{00000000-0008-0000-0100-000009000000}"/>
            </a:ext>
          </a:extLst>
        </xdr:cNvPr>
        <xdr:cNvSpPr/>
      </xdr:nvSpPr>
      <xdr:spPr>
        <a:xfrm>
          <a:off x="259292" y="5273978"/>
          <a:ext cx="13142384" cy="3105376"/>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77</xdr:row>
      <xdr:rowOff>180576</xdr:rowOff>
    </xdr:from>
    <xdr:to>
      <xdr:col>3</xdr:col>
      <xdr:colOff>1261963</xdr:colOff>
      <xdr:row>80</xdr:row>
      <xdr:rowOff>86576</xdr:rowOff>
    </xdr:to>
    <xdr:sp macro="" textlink="">
      <xdr:nvSpPr>
        <xdr:cNvPr id="10" name="Textfeld 16">
          <a:extLst>
            <a:ext uri="{FF2B5EF4-FFF2-40B4-BE49-F238E27FC236}">
              <a16:creationId xmlns:a16="http://schemas.microsoft.com/office/drawing/2014/main" id="{00000000-0008-0000-0100-00000A000000}"/>
            </a:ext>
          </a:extLst>
        </xdr:cNvPr>
        <xdr:cNvSpPr txBox="1"/>
      </xdr:nvSpPr>
      <xdr:spPr>
        <a:xfrm>
          <a:off x="806316" y="8638776"/>
          <a:ext cx="3953227" cy="416540"/>
        </a:xfrm>
        <a:prstGeom prst="roundRect">
          <a:avLst/>
        </a:prstGeom>
        <a:solidFill>
          <a:srgbClr val="98A921"/>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9</xdr:col>
      <xdr:colOff>66766</xdr:colOff>
      <xdr:row>4</xdr:row>
      <xdr:rowOff>196983</xdr:rowOff>
    </xdr:from>
    <xdr:to>
      <xdr:col>10</xdr:col>
      <xdr:colOff>159898</xdr:colOff>
      <xdr:row>11</xdr:row>
      <xdr:rowOff>78680</xdr:rowOff>
    </xdr:to>
    <xdr:pic>
      <xdr:nvPicPr>
        <xdr:cNvPr id="11" name="Grafi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1541" y="873258"/>
          <a:ext cx="1188507" cy="1148522"/>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2" name="Textfeld 16">
          <a:extLst>
            <a:ext uri="{FF2B5EF4-FFF2-40B4-BE49-F238E27FC236}">
              <a16:creationId xmlns:a16="http://schemas.microsoft.com/office/drawing/2014/main" id="{00000000-0008-0000-0100-00000C000000}"/>
            </a:ext>
          </a:extLst>
        </xdr:cNvPr>
        <xdr:cNvSpPr txBox="1"/>
      </xdr:nvSpPr>
      <xdr:spPr>
        <a:xfrm>
          <a:off x="793494" y="790152"/>
          <a:ext cx="1473375" cy="340526"/>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twoCellAnchor>
    <xdr:from>
      <xdr:col>1</xdr:col>
      <xdr:colOff>25400</xdr:colOff>
      <xdr:row>2</xdr:row>
      <xdr:rowOff>114300</xdr:rowOff>
    </xdr:from>
    <xdr:to>
      <xdr:col>10</xdr:col>
      <xdr:colOff>717393</xdr:colOff>
      <xdr:row>11</xdr:row>
      <xdr:rowOff>78116</xdr:rowOff>
    </xdr:to>
    <xdr:sp macro="" textlink="">
      <xdr:nvSpPr>
        <xdr:cNvPr id="13" name="Abgerundetes Rechteck 12">
          <a:extLst>
            <a:ext uri="{FF2B5EF4-FFF2-40B4-BE49-F238E27FC236}">
              <a16:creationId xmlns:a16="http://schemas.microsoft.com/office/drawing/2014/main" id="{1C5299CC-98E5-4DD5-A98D-A0A6C2A1DB2C}"/>
            </a:ext>
          </a:extLst>
        </xdr:cNvPr>
        <xdr:cNvSpPr/>
      </xdr:nvSpPr>
      <xdr:spPr>
        <a:xfrm>
          <a:off x="263525" y="552450"/>
          <a:ext cx="13084018" cy="1468766"/>
        </a:xfrm>
        <a:prstGeom prst="roundRect">
          <a:avLst/>
        </a:prstGeom>
        <a:noFill/>
        <a:ln w="28575">
          <a:solidFill>
            <a:srgbClr val="98A92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e-control.at/statistik/e-statistik/archiv/marktstatistik/preisentwicklungen" TargetMode="External"/><Relationship Id="rId1" Type="http://schemas.openxmlformats.org/officeDocument/2006/relationships/hyperlink" Target="https://www.oenb.at/isaweb/report.do?lang=DE&amp;report=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9"/>
  <sheetViews>
    <sheetView showGridLines="0" zoomScale="94" zoomScaleNormal="90" workbookViewId="0">
      <selection activeCell="O79" sqref="O79"/>
    </sheetView>
  </sheetViews>
  <sheetFormatPr baseColWidth="10" defaultRowHeight="15" x14ac:dyDescent="0.25"/>
  <cols>
    <col min="1" max="1" width="3.42578125" customWidth="1"/>
    <col min="2" max="2" width="8.28515625" customWidth="1"/>
    <col min="3" max="3" width="39.28515625" customWidth="1"/>
    <col min="4" max="4" width="35.7109375" customWidth="1"/>
    <col min="5" max="10" width="15.7109375" customWidth="1"/>
    <col min="12" max="12" width="12.7109375" customWidth="1"/>
    <col min="13" max="13" width="16.42578125" customWidth="1"/>
  </cols>
  <sheetData>
    <row r="1" spans="2:9" ht="4.9000000000000004" customHeight="1" x14ac:dyDescent="0.25"/>
    <row r="2" spans="2:9" ht="30" customHeight="1" x14ac:dyDescent="0.25">
      <c r="B2" s="76"/>
      <c r="C2" s="76"/>
      <c r="D2" s="76"/>
      <c r="E2" s="76"/>
      <c r="F2" s="76"/>
      <c r="G2" s="76"/>
      <c r="H2" s="76"/>
      <c r="I2" s="76"/>
    </row>
    <row r="3" spans="2:9" ht="3.6" customHeight="1" x14ac:dyDescent="0.25">
      <c r="C3" s="14" t="s">
        <v>29</v>
      </c>
    </row>
    <row r="4" spans="2:9" ht="4.1500000000000004" customHeight="1" x14ac:dyDescent="0.25">
      <c r="C4" s="14"/>
    </row>
    <row r="5" spans="2:9" ht="4.9000000000000004" customHeight="1" x14ac:dyDescent="0.25"/>
    <row r="6" spans="2:9" ht="15.6" customHeight="1" x14ac:dyDescent="0.25">
      <c r="C6" s="11"/>
    </row>
    <row r="7" spans="2:9" ht="15.6" customHeight="1" x14ac:dyDescent="0.25">
      <c r="C7" s="11"/>
    </row>
    <row r="8" spans="2:9" ht="5.45" customHeight="1" x14ac:dyDescent="0.25"/>
    <row r="9" spans="2:9" ht="15.6" customHeight="1" x14ac:dyDescent="0.25">
      <c r="C9" s="29"/>
      <c r="D9" s="34" t="s">
        <v>45</v>
      </c>
    </row>
    <row r="10" spans="2:9" ht="15.6" customHeight="1" x14ac:dyDescent="0.25">
      <c r="C10" s="30"/>
      <c r="D10" s="34" t="s">
        <v>44</v>
      </c>
    </row>
    <row r="11" spans="2:9" ht="15.6" customHeight="1" x14ac:dyDescent="0.25">
      <c r="C11" s="33"/>
      <c r="D11" s="34" t="s">
        <v>43</v>
      </c>
    </row>
    <row r="12" spans="2:9" ht="15.6" customHeight="1" x14ac:dyDescent="0.25">
      <c r="C12" s="44"/>
      <c r="D12" s="34" t="s">
        <v>42</v>
      </c>
    </row>
    <row r="13" spans="2:9" ht="15.6" customHeight="1" x14ac:dyDescent="0.25">
      <c r="D13" s="34"/>
    </row>
    <row r="14" spans="2:9" ht="6" customHeight="1" x14ac:dyDescent="0.25">
      <c r="C14" s="11"/>
    </row>
    <row r="15" spans="2:9" ht="10.15" customHeight="1" x14ac:dyDescent="0.25"/>
    <row r="16" spans="2:9" ht="27.6" customHeight="1" x14ac:dyDescent="0.25"/>
    <row r="17" spans="2:15" ht="19.899999999999999" customHeight="1" x14ac:dyDescent="0.25">
      <c r="B17" s="6"/>
      <c r="C17" s="5"/>
      <c r="D17" s="6"/>
      <c r="E17" s="6"/>
      <c r="F17" s="6"/>
      <c r="G17" s="6"/>
      <c r="H17" s="6"/>
      <c r="I17" s="6"/>
    </row>
    <row r="18" spans="2:15" ht="10.15" customHeight="1" x14ac:dyDescent="0.25"/>
    <row r="19" spans="2:15" ht="15.75" x14ac:dyDescent="0.25">
      <c r="C19" s="73" t="s">
        <v>27</v>
      </c>
      <c r="D19" s="73"/>
    </row>
    <row r="20" spans="2:15" x14ac:dyDescent="0.25">
      <c r="C20" s="63" t="s">
        <v>10</v>
      </c>
      <c r="D20" s="63"/>
      <c r="E20" s="38" t="s">
        <v>0</v>
      </c>
      <c r="F20" s="80">
        <v>10</v>
      </c>
      <c r="G20" s="81"/>
    </row>
    <row r="21" spans="2:15" x14ac:dyDescent="0.25">
      <c r="C21" s="74" t="s">
        <v>17</v>
      </c>
      <c r="D21" s="74"/>
      <c r="E21" s="38" t="s">
        <v>16</v>
      </c>
      <c r="F21" s="82">
        <v>5</v>
      </c>
      <c r="G21" s="83"/>
    </row>
    <row r="22" spans="2:15" x14ac:dyDescent="0.25">
      <c r="C22" s="74" t="s">
        <v>19</v>
      </c>
      <c r="D22" s="74"/>
      <c r="E22" s="38" t="s">
        <v>9</v>
      </c>
      <c r="F22" s="68">
        <v>0.2</v>
      </c>
      <c r="G22" s="69"/>
    </row>
    <row r="23" spans="2:15" ht="7.15" customHeight="1" x14ac:dyDescent="0.25">
      <c r="C23" s="12"/>
      <c r="D23" s="12"/>
      <c r="E23" s="2"/>
      <c r="F23" s="62"/>
      <c r="G23" s="62"/>
    </row>
    <row r="24" spans="2:15" ht="15.75" x14ac:dyDescent="0.25">
      <c r="C24" s="73" t="s">
        <v>28</v>
      </c>
      <c r="D24" s="73"/>
      <c r="E24" s="2"/>
      <c r="F24" s="62"/>
      <c r="G24" s="62"/>
    </row>
    <row r="25" spans="2:15" x14ac:dyDescent="0.25">
      <c r="C25" s="74" t="s">
        <v>30</v>
      </c>
      <c r="D25" s="74"/>
      <c r="E25" s="38" t="s">
        <v>1</v>
      </c>
      <c r="F25" s="70">
        <v>10</v>
      </c>
      <c r="G25" s="71"/>
    </row>
    <row r="26" spans="2:15" x14ac:dyDescent="0.25">
      <c r="C26" s="74" t="s">
        <v>34</v>
      </c>
      <c r="D26" s="74"/>
      <c r="E26" s="38" t="s">
        <v>1</v>
      </c>
      <c r="F26" s="78">
        <v>-0.86</v>
      </c>
      <c r="G26" s="79"/>
    </row>
    <row r="27" spans="2:15" hidden="1" x14ac:dyDescent="0.25">
      <c r="C27" s="39"/>
      <c r="D27" s="39"/>
      <c r="E27" s="38"/>
      <c r="F27" s="46"/>
      <c r="G27" s="46"/>
    </row>
    <row r="28" spans="2:15" ht="15.75" hidden="1" x14ac:dyDescent="0.25">
      <c r="B28" s="20"/>
      <c r="C28" s="40" t="s">
        <v>31</v>
      </c>
      <c r="D28" s="21">
        <v>1</v>
      </c>
      <c r="E28" s="21">
        <v>2</v>
      </c>
      <c r="F28" s="47">
        <v>3</v>
      </c>
      <c r="G28" s="47">
        <v>4</v>
      </c>
      <c r="H28" s="22">
        <v>5</v>
      </c>
      <c r="I28" s="22">
        <v>6</v>
      </c>
      <c r="J28" s="22">
        <v>7</v>
      </c>
      <c r="K28" s="22">
        <v>8</v>
      </c>
      <c r="L28" s="22">
        <v>9</v>
      </c>
      <c r="M28" s="22">
        <v>10</v>
      </c>
      <c r="N28" s="2"/>
      <c r="O28" s="2"/>
    </row>
    <row r="29" spans="2:15" hidden="1" x14ac:dyDescent="0.25">
      <c r="B29" s="20"/>
      <c r="C29" s="35" t="s">
        <v>32</v>
      </c>
      <c r="D29" s="23">
        <f>F22</f>
        <v>0.2</v>
      </c>
      <c r="E29" s="23">
        <f>D29*(1+$F$25/100)</f>
        <v>0.22000000000000003</v>
      </c>
      <c r="F29" s="48">
        <f t="shared" ref="F29:M29" si="0">E29*(1+$F$25/100)</f>
        <v>0.24200000000000005</v>
      </c>
      <c r="G29" s="48">
        <f t="shared" si="0"/>
        <v>0.26620000000000005</v>
      </c>
      <c r="H29" s="23">
        <f t="shared" si="0"/>
        <v>0.29282000000000008</v>
      </c>
      <c r="I29" s="23">
        <f t="shared" si="0"/>
        <v>0.32210200000000011</v>
      </c>
      <c r="J29" s="23">
        <f t="shared" si="0"/>
        <v>0.35431220000000013</v>
      </c>
      <c r="K29" s="23">
        <f t="shared" si="0"/>
        <v>0.38974342000000017</v>
      </c>
      <c r="L29" s="23">
        <f t="shared" si="0"/>
        <v>0.42871776200000022</v>
      </c>
      <c r="M29" s="23">
        <f t="shared" si="0"/>
        <v>0.47158953820000027</v>
      </c>
    </row>
    <row r="30" spans="2:15" hidden="1" x14ac:dyDescent="0.25">
      <c r="B30" s="20"/>
      <c r="C30" s="35" t="s">
        <v>33</v>
      </c>
      <c r="D30" s="23">
        <f>D29</f>
        <v>0.2</v>
      </c>
      <c r="E30" s="23">
        <f>D30+E29</f>
        <v>0.42000000000000004</v>
      </c>
      <c r="F30" s="48">
        <f t="shared" ref="F30:K30" si="1">E30+F29</f>
        <v>0.66200000000000014</v>
      </c>
      <c r="G30" s="48">
        <f t="shared" si="1"/>
        <v>0.92820000000000014</v>
      </c>
      <c r="H30" s="23">
        <f t="shared" si="1"/>
        <v>1.2210200000000002</v>
      </c>
      <c r="I30" s="23">
        <f t="shared" si="1"/>
        <v>1.5431220000000003</v>
      </c>
      <c r="J30" s="23">
        <f t="shared" si="1"/>
        <v>1.8974342000000004</v>
      </c>
      <c r="K30" s="23">
        <f t="shared" si="1"/>
        <v>2.2871776200000005</v>
      </c>
      <c r="L30" s="23">
        <f t="shared" ref="L30" si="2">K30+L29</f>
        <v>2.7158953820000007</v>
      </c>
      <c r="M30" s="23">
        <f t="shared" ref="M30" si="3">L30+M29</f>
        <v>3.1874849202000011</v>
      </c>
    </row>
    <row r="31" spans="2:15" hidden="1" x14ac:dyDescent="0.25">
      <c r="B31" s="20"/>
      <c r="C31" s="35" t="s">
        <v>34</v>
      </c>
      <c r="D31" s="25">
        <f>1/(1+$F$26/100)^(D28-1)</f>
        <v>1</v>
      </c>
      <c r="E31" s="25">
        <f t="shared" ref="E31:M31" si="4">1/(1+$F$26/100)^(E28-1)</f>
        <v>1.0086746015735324</v>
      </c>
      <c r="F31" s="49">
        <f t="shared" si="4"/>
        <v>1.0174244518595243</v>
      </c>
      <c r="G31" s="49">
        <f t="shared" si="4"/>
        <v>1.0262502036105754</v>
      </c>
      <c r="H31" s="25">
        <f t="shared" si="4"/>
        <v>1.0351525152416536</v>
      </c>
      <c r="I31" s="25">
        <f t="shared" si="4"/>
        <v>1.0441320508792149</v>
      </c>
      <c r="J31" s="25">
        <f t="shared" si="4"/>
        <v>1.0531894804107473</v>
      </c>
      <c r="K31" s="25">
        <f t="shared" si="4"/>
        <v>1.0623254795347461</v>
      </c>
      <c r="L31" s="25">
        <f t="shared" si="4"/>
        <v>1.0715407298111217</v>
      </c>
      <c r="M31" s="25">
        <f t="shared" si="4"/>
        <v>1.0808359187120453</v>
      </c>
    </row>
    <row r="32" spans="2:15" ht="9" hidden="1" customHeight="1" x14ac:dyDescent="0.25">
      <c r="B32" s="20"/>
      <c r="C32" s="35"/>
      <c r="D32" s="20"/>
      <c r="E32" s="36"/>
      <c r="F32" s="50"/>
      <c r="G32" s="50"/>
      <c r="H32" s="20"/>
      <c r="I32" s="20"/>
      <c r="J32" s="20"/>
      <c r="K32" s="20"/>
      <c r="L32" s="20"/>
      <c r="M32" s="20"/>
    </row>
    <row r="33" spans="1:13" ht="15.6" hidden="1" customHeight="1" x14ac:dyDescent="0.25">
      <c r="B33" s="65" t="s">
        <v>2</v>
      </c>
      <c r="C33" s="35" t="s">
        <v>8</v>
      </c>
      <c r="D33" s="37">
        <f>$F$67*D29</f>
        <v>0</v>
      </c>
      <c r="E33" s="37">
        <f t="shared" ref="E33:M33" si="5">$F$67*E29</f>
        <v>0</v>
      </c>
      <c r="F33" s="51">
        <f t="shared" si="5"/>
        <v>0</v>
      </c>
      <c r="G33" s="51">
        <f t="shared" si="5"/>
        <v>0</v>
      </c>
      <c r="H33" s="37">
        <f t="shared" si="5"/>
        <v>0</v>
      </c>
      <c r="I33" s="37">
        <f t="shared" si="5"/>
        <v>0</v>
      </c>
      <c r="J33" s="37">
        <f t="shared" si="5"/>
        <v>0</v>
      </c>
      <c r="K33" s="37">
        <f t="shared" si="5"/>
        <v>0</v>
      </c>
      <c r="L33" s="37">
        <f t="shared" si="5"/>
        <v>0</v>
      </c>
      <c r="M33" s="37">
        <f t="shared" si="5"/>
        <v>0</v>
      </c>
    </row>
    <row r="34" spans="1:13" ht="15.6" hidden="1" customHeight="1" x14ac:dyDescent="0.25">
      <c r="B34" s="65"/>
      <c r="C34" s="35" t="s">
        <v>35</v>
      </c>
      <c r="D34" s="37">
        <f>D33*D31</f>
        <v>0</v>
      </c>
      <c r="E34" s="37">
        <f t="shared" ref="E34:M34" si="6">E33*E31</f>
        <v>0</v>
      </c>
      <c r="F34" s="51">
        <f t="shared" si="6"/>
        <v>0</v>
      </c>
      <c r="G34" s="51">
        <f t="shared" si="6"/>
        <v>0</v>
      </c>
      <c r="H34" s="37">
        <f t="shared" si="6"/>
        <v>0</v>
      </c>
      <c r="I34" s="37">
        <f t="shared" si="6"/>
        <v>0</v>
      </c>
      <c r="J34" s="37">
        <f t="shared" si="6"/>
        <v>0</v>
      </c>
      <c r="K34" s="37">
        <f t="shared" si="6"/>
        <v>0</v>
      </c>
      <c r="L34" s="37">
        <f t="shared" si="6"/>
        <v>0</v>
      </c>
      <c r="M34" s="37">
        <f t="shared" si="6"/>
        <v>0</v>
      </c>
    </row>
    <row r="35" spans="1:13" hidden="1" x14ac:dyDescent="0.25">
      <c r="A35">
        <v>8</v>
      </c>
      <c r="B35" s="65"/>
      <c r="C35" s="35" t="s">
        <v>36</v>
      </c>
      <c r="D35" s="37">
        <f>D34</f>
        <v>0</v>
      </c>
      <c r="E35" s="25">
        <f>D35+E34</f>
        <v>0</v>
      </c>
      <c r="F35" s="49">
        <f t="shared" ref="F35:M35" si="7">E35+F34</f>
        <v>0</v>
      </c>
      <c r="G35" s="49">
        <f t="shared" si="7"/>
        <v>0</v>
      </c>
      <c r="H35" s="25">
        <f t="shared" si="7"/>
        <v>0</v>
      </c>
      <c r="I35" s="25">
        <f t="shared" si="7"/>
        <v>0</v>
      </c>
      <c r="J35" s="25">
        <f t="shared" si="7"/>
        <v>0</v>
      </c>
      <c r="K35" s="25">
        <f t="shared" si="7"/>
        <v>0</v>
      </c>
      <c r="L35" s="25">
        <f t="shared" si="7"/>
        <v>0</v>
      </c>
      <c r="M35" s="25">
        <f t="shared" si="7"/>
        <v>0</v>
      </c>
    </row>
    <row r="36" spans="1:13" ht="7.9" hidden="1" customHeight="1" x14ac:dyDescent="0.25">
      <c r="B36" s="28"/>
      <c r="C36" s="35"/>
      <c r="D36" s="35"/>
      <c r="E36" s="36"/>
      <c r="F36" s="50"/>
      <c r="G36" s="50"/>
      <c r="H36" s="20"/>
      <c r="I36" s="20"/>
      <c r="J36" s="20"/>
      <c r="K36" s="20"/>
      <c r="L36" s="20"/>
      <c r="M36" s="20"/>
    </row>
    <row r="37" spans="1:13" hidden="1" x14ac:dyDescent="0.25">
      <c r="B37" s="65" t="s">
        <v>3</v>
      </c>
      <c r="C37" s="35" t="s">
        <v>8</v>
      </c>
      <c r="D37" s="23">
        <f>G67*D29</f>
        <v>0</v>
      </c>
      <c r="E37" s="23">
        <f>$G$67*E29</f>
        <v>0</v>
      </c>
      <c r="F37" s="48">
        <f t="shared" ref="F37:M37" si="8">$G$67*F29</f>
        <v>0</v>
      </c>
      <c r="G37" s="48">
        <f t="shared" si="8"/>
        <v>0</v>
      </c>
      <c r="H37" s="23">
        <f t="shared" si="8"/>
        <v>0</v>
      </c>
      <c r="I37" s="23">
        <f t="shared" si="8"/>
        <v>0</v>
      </c>
      <c r="J37" s="23">
        <f t="shared" si="8"/>
        <v>0</v>
      </c>
      <c r="K37" s="23">
        <f t="shared" si="8"/>
        <v>0</v>
      </c>
      <c r="L37" s="23">
        <f t="shared" si="8"/>
        <v>0</v>
      </c>
      <c r="M37" s="23">
        <f t="shared" si="8"/>
        <v>0</v>
      </c>
    </row>
    <row r="38" spans="1:13" hidden="1" x14ac:dyDescent="0.25">
      <c r="B38" s="65"/>
      <c r="C38" s="35" t="s">
        <v>35</v>
      </c>
      <c r="D38" s="23">
        <f>D37*D31</f>
        <v>0</v>
      </c>
      <c r="E38" s="23">
        <f t="shared" ref="E38:M38" si="9">E37*E31</f>
        <v>0</v>
      </c>
      <c r="F38" s="48">
        <f t="shared" si="9"/>
        <v>0</v>
      </c>
      <c r="G38" s="48">
        <f t="shared" si="9"/>
        <v>0</v>
      </c>
      <c r="H38" s="23">
        <f t="shared" si="9"/>
        <v>0</v>
      </c>
      <c r="I38" s="23">
        <f t="shared" si="9"/>
        <v>0</v>
      </c>
      <c r="J38" s="23">
        <f t="shared" si="9"/>
        <v>0</v>
      </c>
      <c r="K38" s="23">
        <f t="shared" si="9"/>
        <v>0</v>
      </c>
      <c r="L38" s="23">
        <f t="shared" si="9"/>
        <v>0</v>
      </c>
      <c r="M38" s="23">
        <f t="shared" si="9"/>
        <v>0</v>
      </c>
    </row>
    <row r="39" spans="1:13" hidden="1" x14ac:dyDescent="0.25">
      <c r="A39">
        <v>12</v>
      </c>
      <c r="B39" s="65"/>
      <c r="C39" s="35" t="s">
        <v>36</v>
      </c>
      <c r="D39" s="23">
        <f>D38</f>
        <v>0</v>
      </c>
      <c r="E39" s="23">
        <f>D39+E38</f>
        <v>0</v>
      </c>
      <c r="F39" s="48">
        <f t="shared" ref="F39:M39" si="10">E39+F38</f>
        <v>0</v>
      </c>
      <c r="G39" s="48">
        <f t="shared" si="10"/>
        <v>0</v>
      </c>
      <c r="H39" s="23">
        <f t="shared" si="10"/>
        <v>0</v>
      </c>
      <c r="I39" s="23">
        <f t="shared" si="10"/>
        <v>0</v>
      </c>
      <c r="J39" s="23">
        <f t="shared" si="10"/>
        <v>0</v>
      </c>
      <c r="K39" s="23">
        <f t="shared" si="10"/>
        <v>0</v>
      </c>
      <c r="L39" s="23">
        <f t="shared" si="10"/>
        <v>0</v>
      </c>
      <c r="M39" s="23">
        <f t="shared" si="10"/>
        <v>0</v>
      </c>
    </row>
    <row r="40" spans="1:13" ht="7.9" hidden="1" customHeight="1" x14ac:dyDescent="0.25">
      <c r="B40" s="28"/>
      <c r="C40" s="35"/>
      <c r="D40" s="35"/>
      <c r="E40" s="36"/>
      <c r="F40" s="50"/>
      <c r="G40" s="50"/>
      <c r="H40" s="20"/>
      <c r="I40" s="20"/>
      <c r="J40" s="20"/>
      <c r="K40" s="20"/>
      <c r="L40" s="20"/>
      <c r="M40" s="20"/>
    </row>
    <row r="41" spans="1:13" hidden="1" x14ac:dyDescent="0.25">
      <c r="B41" s="65" t="s">
        <v>4</v>
      </c>
      <c r="C41" s="35" t="s">
        <v>8</v>
      </c>
      <c r="D41" s="23">
        <f>$H$67*D29</f>
        <v>0</v>
      </c>
      <c r="E41" s="23">
        <f t="shared" ref="E41:M41" si="11">$H$67*E29</f>
        <v>0</v>
      </c>
      <c r="F41" s="48">
        <f t="shared" si="11"/>
        <v>0</v>
      </c>
      <c r="G41" s="48">
        <f t="shared" si="11"/>
        <v>0</v>
      </c>
      <c r="H41" s="23">
        <f t="shared" si="11"/>
        <v>0</v>
      </c>
      <c r="I41" s="23">
        <f t="shared" si="11"/>
        <v>0</v>
      </c>
      <c r="J41" s="23">
        <f t="shared" si="11"/>
        <v>0</v>
      </c>
      <c r="K41" s="23">
        <f t="shared" si="11"/>
        <v>0</v>
      </c>
      <c r="L41" s="23">
        <f t="shared" si="11"/>
        <v>0</v>
      </c>
      <c r="M41" s="23">
        <f t="shared" si="11"/>
        <v>0</v>
      </c>
    </row>
    <row r="42" spans="1:13" hidden="1" x14ac:dyDescent="0.25">
      <c r="B42" s="65"/>
      <c r="C42" s="35" t="s">
        <v>35</v>
      </c>
      <c r="D42" s="23">
        <f>D41*D31</f>
        <v>0</v>
      </c>
      <c r="E42" s="23">
        <f t="shared" ref="E42:M42" si="12">E41*E31</f>
        <v>0</v>
      </c>
      <c r="F42" s="48">
        <f t="shared" si="12"/>
        <v>0</v>
      </c>
      <c r="G42" s="48">
        <f t="shared" si="12"/>
        <v>0</v>
      </c>
      <c r="H42" s="23">
        <f t="shared" si="12"/>
        <v>0</v>
      </c>
      <c r="I42" s="23">
        <f t="shared" si="12"/>
        <v>0</v>
      </c>
      <c r="J42" s="23">
        <f t="shared" si="12"/>
        <v>0</v>
      </c>
      <c r="K42" s="23">
        <f t="shared" si="12"/>
        <v>0</v>
      </c>
      <c r="L42" s="23">
        <f t="shared" si="12"/>
        <v>0</v>
      </c>
      <c r="M42" s="23">
        <f t="shared" si="12"/>
        <v>0</v>
      </c>
    </row>
    <row r="43" spans="1:13" hidden="1" x14ac:dyDescent="0.25">
      <c r="A43">
        <v>16</v>
      </c>
      <c r="B43" s="65"/>
      <c r="C43" s="35" t="s">
        <v>36</v>
      </c>
      <c r="D43" s="23">
        <f>D42</f>
        <v>0</v>
      </c>
      <c r="E43" s="23">
        <f>D43+E42</f>
        <v>0</v>
      </c>
      <c r="F43" s="48">
        <f t="shared" ref="F43:M43" si="13">E43+F42</f>
        <v>0</v>
      </c>
      <c r="G43" s="48">
        <f t="shared" si="13"/>
        <v>0</v>
      </c>
      <c r="H43" s="23">
        <f t="shared" si="13"/>
        <v>0</v>
      </c>
      <c r="I43" s="23">
        <f t="shared" si="13"/>
        <v>0</v>
      </c>
      <c r="J43" s="23">
        <f t="shared" si="13"/>
        <v>0</v>
      </c>
      <c r="K43" s="23">
        <f t="shared" si="13"/>
        <v>0</v>
      </c>
      <c r="L43" s="23">
        <f t="shared" si="13"/>
        <v>0</v>
      </c>
      <c r="M43" s="23">
        <f t="shared" si="13"/>
        <v>0</v>
      </c>
    </row>
    <row r="44" spans="1:13" ht="7.15" hidden="1" customHeight="1" x14ac:dyDescent="0.25">
      <c r="B44" s="28"/>
      <c r="C44" s="35"/>
      <c r="D44" s="35"/>
      <c r="E44" s="36"/>
      <c r="F44" s="50"/>
      <c r="G44" s="50"/>
      <c r="H44" s="20"/>
      <c r="I44" s="20"/>
      <c r="J44" s="20"/>
      <c r="K44" s="20"/>
      <c r="L44" s="20"/>
      <c r="M44" s="20"/>
    </row>
    <row r="45" spans="1:13" hidden="1" x14ac:dyDescent="0.25">
      <c r="B45" s="65" t="s">
        <v>5</v>
      </c>
      <c r="C45" s="35" t="s">
        <v>8</v>
      </c>
      <c r="D45" s="23">
        <f>$I$67*D29</f>
        <v>0</v>
      </c>
      <c r="E45" s="23">
        <f t="shared" ref="E45:M45" si="14">$I$67*E29</f>
        <v>0</v>
      </c>
      <c r="F45" s="48">
        <f t="shared" si="14"/>
        <v>0</v>
      </c>
      <c r="G45" s="48">
        <f t="shared" si="14"/>
        <v>0</v>
      </c>
      <c r="H45" s="23">
        <f t="shared" si="14"/>
        <v>0</v>
      </c>
      <c r="I45" s="23">
        <f t="shared" si="14"/>
        <v>0</v>
      </c>
      <c r="J45" s="23">
        <f t="shared" si="14"/>
        <v>0</v>
      </c>
      <c r="K45" s="23">
        <f t="shared" si="14"/>
        <v>0</v>
      </c>
      <c r="L45" s="23">
        <f t="shared" si="14"/>
        <v>0</v>
      </c>
      <c r="M45" s="23">
        <f t="shared" si="14"/>
        <v>0</v>
      </c>
    </row>
    <row r="46" spans="1:13" hidden="1" x14ac:dyDescent="0.25">
      <c r="B46" s="65"/>
      <c r="C46" s="35" t="s">
        <v>35</v>
      </c>
      <c r="D46" s="23">
        <f>D45*D31</f>
        <v>0</v>
      </c>
      <c r="E46" s="23">
        <f t="shared" ref="E46:M46" si="15">E45*E31</f>
        <v>0</v>
      </c>
      <c r="F46" s="48">
        <f t="shared" si="15"/>
        <v>0</v>
      </c>
      <c r="G46" s="48">
        <f t="shared" si="15"/>
        <v>0</v>
      </c>
      <c r="H46" s="23">
        <f t="shared" si="15"/>
        <v>0</v>
      </c>
      <c r="I46" s="23">
        <f t="shared" si="15"/>
        <v>0</v>
      </c>
      <c r="J46" s="23">
        <f t="shared" si="15"/>
        <v>0</v>
      </c>
      <c r="K46" s="23">
        <f t="shared" si="15"/>
        <v>0</v>
      </c>
      <c r="L46" s="23">
        <f t="shared" si="15"/>
        <v>0</v>
      </c>
      <c r="M46" s="23">
        <f t="shared" si="15"/>
        <v>0</v>
      </c>
    </row>
    <row r="47" spans="1:13" hidden="1" x14ac:dyDescent="0.25">
      <c r="A47">
        <v>20</v>
      </c>
      <c r="B47" s="65"/>
      <c r="C47" s="35" t="s">
        <v>36</v>
      </c>
      <c r="D47" s="23">
        <f>D46</f>
        <v>0</v>
      </c>
      <c r="E47" s="23">
        <f>D47+E46</f>
        <v>0</v>
      </c>
      <c r="F47" s="48">
        <f t="shared" ref="F47:M47" si="16">E47+F46</f>
        <v>0</v>
      </c>
      <c r="G47" s="48">
        <f t="shared" si="16"/>
        <v>0</v>
      </c>
      <c r="H47" s="23">
        <f t="shared" si="16"/>
        <v>0</v>
      </c>
      <c r="I47" s="23">
        <f t="shared" si="16"/>
        <v>0</v>
      </c>
      <c r="J47" s="23">
        <f t="shared" si="16"/>
        <v>0</v>
      </c>
      <c r="K47" s="23">
        <f t="shared" si="16"/>
        <v>0</v>
      </c>
      <c r="L47" s="23">
        <f t="shared" si="16"/>
        <v>0</v>
      </c>
      <c r="M47" s="23">
        <f t="shared" si="16"/>
        <v>0</v>
      </c>
    </row>
    <row r="48" spans="1:13" ht="7.9" hidden="1" customHeight="1" x14ac:dyDescent="0.25">
      <c r="B48" s="28"/>
      <c r="C48" s="35"/>
      <c r="D48" s="35"/>
      <c r="E48" s="36"/>
      <c r="F48" s="50"/>
      <c r="G48" s="50"/>
      <c r="H48" s="20"/>
      <c r="I48" s="20"/>
      <c r="J48" s="20"/>
      <c r="K48" s="20"/>
      <c r="L48" s="20"/>
      <c r="M48" s="20"/>
    </row>
    <row r="49" spans="1:13" hidden="1" x14ac:dyDescent="0.25">
      <c r="B49" s="65" t="s">
        <v>6</v>
      </c>
      <c r="C49" s="35" t="s">
        <v>8</v>
      </c>
      <c r="D49" s="23">
        <f>$J$67*D29</f>
        <v>0</v>
      </c>
      <c r="E49" s="23">
        <f t="shared" ref="E49:M49" si="17">$J$67*E29</f>
        <v>0</v>
      </c>
      <c r="F49" s="48">
        <f t="shared" si="17"/>
        <v>0</v>
      </c>
      <c r="G49" s="48">
        <f t="shared" si="17"/>
        <v>0</v>
      </c>
      <c r="H49" s="23">
        <f t="shared" si="17"/>
        <v>0</v>
      </c>
      <c r="I49" s="23">
        <f t="shared" si="17"/>
        <v>0</v>
      </c>
      <c r="J49" s="23">
        <f t="shared" si="17"/>
        <v>0</v>
      </c>
      <c r="K49" s="23">
        <f t="shared" si="17"/>
        <v>0</v>
      </c>
      <c r="L49" s="23">
        <f t="shared" si="17"/>
        <v>0</v>
      </c>
      <c r="M49" s="23">
        <f t="shared" si="17"/>
        <v>0</v>
      </c>
    </row>
    <row r="50" spans="1:13" hidden="1" x14ac:dyDescent="0.25">
      <c r="B50" s="65"/>
      <c r="C50" s="35" t="s">
        <v>35</v>
      </c>
      <c r="D50" s="23">
        <f>D49*D31</f>
        <v>0</v>
      </c>
      <c r="E50" s="23">
        <f t="shared" ref="E50:M50" si="18">E49*E31</f>
        <v>0</v>
      </c>
      <c r="F50" s="48">
        <f t="shared" si="18"/>
        <v>0</v>
      </c>
      <c r="G50" s="48">
        <f t="shared" si="18"/>
        <v>0</v>
      </c>
      <c r="H50" s="23">
        <f t="shared" si="18"/>
        <v>0</v>
      </c>
      <c r="I50" s="23">
        <f t="shared" si="18"/>
        <v>0</v>
      </c>
      <c r="J50" s="23">
        <f t="shared" si="18"/>
        <v>0</v>
      </c>
      <c r="K50" s="23">
        <f t="shared" si="18"/>
        <v>0</v>
      </c>
      <c r="L50" s="23">
        <f t="shared" si="18"/>
        <v>0</v>
      </c>
      <c r="M50" s="23">
        <f t="shared" si="18"/>
        <v>0</v>
      </c>
    </row>
    <row r="51" spans="1:13" hidden="1" x14ac:dyDescent="0.25">
      <c r="A51">
        <v>24</v>
      </c>
      <c r="B51" s="65"/>
      <c r="C51" s="35" t="s">
        <v>36</v>
      </c>
      <c r="D51" s="23">
        <f>D50</f>
        <v>0</v>
      </c>
      <c r="E51" s="23">
        <f>D51+E50</f>
        <v>0</v>
      </c>
      <c r="F51" s="48">
        <f t="shared" ref="F51:M51" si="19">E51+F50</f>
        <v>0</v>
      </c>
      <c r="G51" s="48">
        <f t="shared" si="19"/>
        <v>0</v>
      </c>
      <c r="H51" s="23">
        <f t="shared" si="19"/>
        <v>0</v>
      </c>
      <c r="I51" s="23">
        <f t="shared" si="19"/>
        <v>0</v>
      </c>
      <c r="J51" s="23">
        <f t="shared" si="19"/>
        <v>0</v>
      </c>
      <c r="K51" s="23">
        <f t="shared" si="19"/>
        <v>0</v>
      </c>
      <c r="L51" s="23">
        <f t="shared" si="19"/>
        <v>0</v>
      </c>
      <c r="M51" s="23">
        <f t="shared" si="19"/>
        <v>0</v>
      </c>
    </row>
    <row r="52" spans="1:13" hidden="1" x14ac:dyDescent="0.25">
      <c r="C52" s="39"/>
      <c r="D52" s="39"/>
      <c r="E52" s="38"/>
      <c r="F52" s="46"/>
      <c r="G52" s="46"/>
    </row>
    <row r="53" spans="1:13" x14ac:dyDescent="0.25">
      <c r="C53" s="63" t="s">
        <v>18</v>
      </c>
      <c r="D53" s="63"/>
      <c r="E53" s="38" t="s">
        <v>16</v>
      </c>
      <c r="F53" s="66">
        <v>3</v>
      </c>
      <c r="G53" s="67"/>
    </row>
    <row r="54" spans="1:13" x14ac:dyDescent="0.25">
      <c r="C54" s="74" t="s">
        <v>20</v>
      </c>
      <c r="D54" s="74"/>
      <c r="E54" s="38" t="s">
        <v>7</v>
      </c>
      <c r="F54" s="78"/>
      <c r="G54" s="79"/>
    </row>
    <row r="55" spans="1:13" ht="10.15" customHeight="1" x14ac:dyDescent="0.25">
      <c r="C55" s="1"/>
      <c r="D55" s="1"/>
      <c r="E55" s="1"/>
    </row>
    <row r="56" spans="1:13" ht="10.15" customHeight="1" x14ac:dyDescent="0.25">
      <c r="C56" s="1"/>
      <c r="D56" s="1"/>
      <c r="E56" s="1"/>
    </row>
    <row r="57" spans="1:13" ht="10.15" customHeight="1" x14ac:dyDescent="0.25"/>
    <row r="58" spans="1:13" ht="19.899999999999999" customHeight="1" x14ac:dyDescent="0.35">
      <c r="B58" s="9"/>
      <c r="C58" s="5"/>
      <c r="D58" s="9"/>
      <c r="E58" s="9"/>
      <c r="F58" s="9"/>
      <c r="G58" s="9"/>
      <c r="H58" s="9"/>
      <c r="I58" s="9"/>
      <c r="J58" s="9"/>
    </row>
    <row r="59" spans="1:13" ht="15.6" customHeight="1" x14ac:dyDescent="0.25">
      <c r="C59" s="1"/>
      <c r="D59" s="1"/>
      <c r="E59" s="1"/>
      <c r="F59" s="3" t="s">
        <v>2</v>
      </c>
      <c r="G59" s="3" t="s">
        <v>3</v>
      </c>
      <c r="H59" s="3" t="s">
        <v>4</v>
      </c>
      <c r="I59" s="3" t="s">
        <v>5</v>
      </c>
      <c r="J59" s="3" t="s">
        <v>6</v>
      </c>
    </row>
    <row r="60" spans="1:13" ht="10.15" customHeight="1" x14ac:dyDescent="0.25">
      <c r="C60" s="1"/>
      <c r="D60" s="1"/>
      <c r="E60" s="1"/>
      <c r="F60" s="3"/>
      <c r="G60" s="3"/>
      <c r="H60" s="3"/>
      <c r="I60" s="3"/>
      <c r="J60" s="3"/>
    </row>
    <row r="61" spans="1:13" ht="15.75" x14ac:dyDescent="0.25">
      <c r="C61" s="73" t="s">
        <v>11</v>
      </c>
      <c r="D61" s="73"/>
      <c r="E61" s="17"/>
      <c r="F61" s="1"/>
      <c r="G61" s="1"/>
      <c r="H61" s="1"/>
      <c r="I61" s="1"/>
      <c r="J61" s="1"/>
    </row>
    <row r="62" spans="1:13" x14ac:dyDescent="0.25">
      <c r="C62" s="63" t="s">
        <v>23</v>
      </c>
      <c r="D62" s="63"/>
      <c r="E62" s="38" t="s">
        <v>12</v>
      </c>
      <c r="F62" s="53"/>
      <c r="G62" s="53"/>
      <c r="H62" s="53"/>
      <c r="I62" s="53"/>
      <c r="J62" s="53"/>
    </row>
    <row r="63" spans="1:13" x14ac:dyDescent="0.25">
      <c r="C63" s="74" t="s">
        <v>37</v>
      </c>
      <c r="D63" s="74"/>
      <c r="E63" s="38" t="s">
        <v>12</v>
      </c>
      <c r="F63" s="55"/>
      <c r="G63" s="55"/>
      <c r="H63" s="55"/>
      <c r="I63" s="55"/>
      <c r="J63" s="55"/>
    </row>
    <row r="64" spans="1:13" x14ac:dyDescent="0.25">
      <c r="C64" s="63" t="s">
        <v>24</v>
      </c>
      <c r="D64" s="63"/>
      <c r="E64" s="38" t="s">
        <v>12</v>
      </c>
      <c r="F64" s="55"/>
      <c r="G64" s="55"/>
      <c r="H64" s="55"/>
      <c r="I64" s="55"/>
      <c r="J64" s="55"/>
      <c r="M64" s="31"/>
    </row>
    <row r="65" spans="2:13" ht="6" customHeight="1" x14ac:dyDescent="0.25">
      <c r="C65" s="77"/>
      <c r="D65" s="77"/>
      <c r="E65" s="19"/>
      <c r="F65" s="57"/>
      <c r="G65" s="57"/>
      <c r="H65" s="57"/>
      <c r="I65" s="57"/>
      <c r="J65" s="57"/>
    </row>
    <row r="66" spans="2:13" ht="15.75" x14ac:dyDescent="0.25">
      <c r="C66" s="73" t="s">
        <v>8</v>
      </c>
      <c r="D66" s="73"/>
      <c r="E66" s="17"/>
      <c r="F66" s="57"/>
      <c r="G66" s="57"/>
      <c r="H66" s="57"/>
      <c r="I66" s="57"/>
      <c r="J66" s="57"/>
    </row>
    <row r="67" spans="2:13" ht="18" x14ac:dyDescent="0.35">
      <c r="C67" s="63" t="s">
        <v>57</v>
      </c>
      <c r="D67" s="63"/>
      <c r="E67" s="38" t="s">
        <v>15</v>
      </c>
      <c r="F67" s="59"/>
      <c r="G67" s="59"/>
      <c r="H67" s="59"/>
      <c r="I67" s="59"/>
      <c r="J67" s="59"/>
    </row>
    <row r="68" spans="2:13" ht="6" customHeight="1" x14ac:dyDescent="0.25">
      <c r="C68" s="75"/>
      <c r="D68" s="75"/>
      <c r="E68" s="18"/>
      <c r="F68" s="57"/>
      <c r="G68" s="57"/>
      <c r="H68" s="57"/>
      <c r="I68" s="57"/>
      <c r="J68" s="57"/>
    </row>
    <row r="69" spans="2:13" ht="15.75" x14ac:dyDescent="0.25">
      <c r="C69" s="64" t="s">
        <v>21</v>
      </c>
      <c r="D69" s="64"/>
      <c r="E69" s="15"/>
      <c r="F69" s="57"/>
      <c r="G69" s="57"/>
      <c r="H69" s="57"/>
      <c r="I69" s="57"/>
      <c r="J69" s="57"/>
    </row>
    <row r="70" spans="2:13" x14ac:dyDescent="0.25">
      <c r="C70" s="63" t="s">
        <v>22</v>
      </c>
      <c r="D70" s="63"/>
      <c r="E70" s="38" t="s">
        <v>12</v>
      </c>
      <c r="F70" s="55"/>
      <c r="G70" s="55"/>
      <c r="H70" s="55"/>
      <c r="I70" s="55"/>
      <c r="J70" s="55"/>
    </row>
    <row r="71" spans="2:13" x14ac:dyDescent="0.25">
      <c r="C71" s="63" t="s">
        <v>38</v>
      </c>
      <c r="D71" s="63"/>
      <c r="E71" s="38" t="s">
        <v>13</v>
      </c>
      <c r="F71" s="55"/>
      <c r="G71" s="55"/>
      <c r="H71" s="55"/>
      <c r="I71" s="55"/>
      <c r="J71" s="55"/>
    </row>
    <row r="72" spans="2:13" x14ac:dyDescent="0.25">
      <c r="C72" s="63" t="s">
        <v>39</v>
      </c>
      <c r="D72" s="63"/>
      <c r="E72" s="38" t="s">
        <v>13</v>
      </c>
      <c r="F72" s="55"/>
      <c r="G72" s="55"/>
      <c r="H72" s="55"/>
      <c r="I72" s="55"/>
      <c r="J72" s="55"/>
    </row>
    <row r="73" spans="2:13" ht="10.15" customHeight="1" x14ac:dyDescent="0.25">
      <c r="C73" s="75"/>
      <c r="D73" s="75"/>
      <c r="E73" s="18"/>
      <c r="F73" s="1"/>
      <c r="G73" s="1"/>
      <c r="H73" s="1"/>
      <c r="I73" s="1"/>
      <c r="J73" s="1"/>
    </row>
    <row r="76" spans="2:13" ht="10.15" customHeight="1" x14ac:dyDescent="0.25"/>
    <row r="77" spans="2:13" ht="15.6" customHeight="1" x14ac:dyDescent="0.25">
      <c r="F77" s="3" t="s">
        <v>2</v>
      </c>
      <c r="G77" s="3" t="s">
        <v>3</v>
      </c>
      <c r="H77" s="3" t="s">
        <v>4</v>
      </c>
      <c r="I77" s="3" t="s">
        <v>5</v>
      </c>
      <c r="J77" s="3" t="s">
        <v>6</v>
      </c>
    </row>
    <row r="78" spans="2:13" ht="12.6" customHeight="1" x14ac:dyDescent="0.3">
      <c r="B78" s="10"/>
      <c r="C78" s="5" t="s">
        <v>14</v>
      </c>
      <c r="D78" s="10"/>
      <c r="E78" s="10"/>
      <c r="F78" s="10"/>
      <c r="G78" s="10"/>
      <c r="H78" s="10"/>
      <c r="I78" s="10"/>
      <c r="J78" s="10"/>
      <c r="M78" s="31"/>
    </row>
    <row r="79" spans="2:13" ht="18.75" x14ac:dyDescent="0.3">
      <c r="C79" s="63" t="s">
        <v>25</v>
      </c>
      <c r="D79" s="63"/>
      <c r="E79" s="41"/>
      <c r="F79" s="42">
        <f>SUM(F62:F64)*$F$20</f>
        <v>0</v>
      </c>
      <c r="G79" s="42">
        <f>SUM(G62:G64)*$F$20</f>
        <v>0</v>
      </c>
      <c r="H79" s="42">
        <f>SUM(H62:H64)*$F$20</f>
        <v>0</v>
      </c>
      <c r="I79" s="42">
        <f>SUM(I62:I64)*$F$20</f>
        <v>0</v>
      </c>
      <c r="J79" s="42">
        <f>SUM(J62:J64)*$F$20</f>
        <v>0</v>
      </c>
      <c r="K79" s="7"/>
    </row>
    <row r="80" spans="2:13" ht="18.75" x14ac:dyDescent="0.3">
      <c r="C80" s="74" t="s">
        <v>40</v>
      </c>
      <c r="D80" s="74"/>
      <c r="E80" s="43"/>
      <c r="F80" s="42">
        <f>HLOOKUP($F$21,$D$28:$M$51,8,FALSE)*$F$20</f>
        <v>0</v>
      </c>
      <c r="G80" s="42">
        <f>HLOOKUP($F$21,$D$28:$M$51,12,FALSE)*$F$20</f>
        <v>0</v>
      </c>
      <c r="H80" s="42">
        <f>HLOOKUP($F$21,$D$28:$M$51,16,FALSE)*$F$20</f>
        <v>0</v>
      </c>
      <c r="I80" s="42">
        <f>HLOOKUP($F$21,$D$28:$M$51,20,FALSE)*$F$20</f>
        <v>0</v>
      </c>
      <c r="J80" s="42">
        <f>HLOOKUP($F$21,$D$28:$M$51,24,FALSE)*$F$20</f>
        <v>0</v>
      </c>
      <c r="K80" s="7"/>
    </row>
    <row r="81" spans="2:11" ht="18.75" x14ac:dyDescent="0.3">
      <c r="C81" s="63" t="s">
        <v>41</v>
      </c>
      <c r="D81" s="63"/>
      <c r="E81" s="41"/>
      <c r="F81" s="42">
        <f>-PV($F$26/100,$F$21*3/4,0,$F$70,0)*$F$20-PV($F$26/100,$F$21,$F$71,0,0)*$F$20-(PV($F$26/100,$F$21,$F$72,0,0)*$F$20-PV($F$26/100,$F$53,$F$72,0,0)*$F$20)</f>
        <v>0</v>
      </c>
      <c r="G81" s="42">
        <f>-PV($F$26/100,$F$21*3/4,0,$G$70,0)*$F$20-PV($F$26/100,$F$21,$G$71,0,0)*$F$20-(PV($F$26/100,$F$21,$G$72,0,0)*$F$20-PV($F$26/100,$F$53,$G$72,0,0)*$F$20)</f>
        <v>0</v>
      </c>
      <c r="H81" s="42">
        <f>-PV($F$26/100,$F$21*3/4,0,$H$70,0)*$F$20-PV($F$26/100,$F$21,$H$71,0,0)*$F$20-(PV($F$26/100,$F$21,$H$72,0,0)*$F$20-PV($F$26/100,$F$53,$H$72,0,0)*$F$20)</f>
        <v>0</v>
      </c>
      <c r="I81" s="42">
        <f>-PV($F$26/100,$F$21*3/4,0,$I$70,0)*$F$20-PV($F$26/100,$F$21,$I$71,0,0)*$F$20-(PV($F$26/100,$F$21,$I$72,0,0)*$F$20-PV($F$26/100,$F$53,$I$72,0,0)*$F$20)</f>
        <v>0</v>
      </c>
      <c r="J81" s="42">
        <f>-PV($F$26/100,$F$21*3/4,0,$J$70,0)*$F$20-PV($F$26/100,$F$21,$J$71,0,0)*$F$20-(PV($F$26/100,$F$21,$J$72,0,0)*$F$20-PV($F$26/100,$F$53,$J$72,0,0)*$F$20)</f>
        <v>0</v>
      </c>
      <c r="K81" s="7"/>
    </row>
    <row r="82" spans="2:11" ht="18.75" x14ac:dyDescent="0.3">
      <c r="C82" s="74" t="s">
        <v>26</v>
      </c>
      <c r="D82" s="74"/>
      <c r="E82" s="43"/>
      <c r="F82" s="42">
        <f>-PV($F$26/100,$F$21, 0,$F$54,0)*$F$20</f>
        <v>0</v>
      </c>
      <c r="G82" s="42">
        <f>-PV($F$26/100,$F$21, 0,$F$54,0)*$F$20</f>
        <v>0</v>
      </c>
      <c r="H82" s="42">
        <f>-PV($F$26/100,$F$21, 0,$F$54,0)*$F$20</f>
        <v>0</v>
      </c>
      <c r="I82" s="42">
        <f>-PV($F$26/100,$F$21, 0,$F$54,0)*$F$20</f>
        <v>0</v>
      </c>
      <c r="J82" s="42">
        <f>-PV($F$26/100,$F$21, 0,$F$54,0)*$F$20</f>
        <v>0</v>
      </c>
      <c r="K82" s="7"/>
    </row>
    <row r="83" spans="2:11" s="4" customFormat="1" ht="19.899999999999999" customHeight="1" x14ac:dyDescent="0.35">
      <c r="B83" s="9"/>
      <c r="C83" s="72" t="s">
        <v>54</v>
      </c>
      <c r="D83" s="72"/>
      <c r="E83" s="16"/>
      <c r="F83" s="13">
        <f>F79+F80+F81+F82</f>
        <v>0</v>
      </c>
      <c r="G83" s="13">
        <f>G79+G80+G81+G82</f>
        <v>0</v>
      </c>
      <c r="H83" s="13">
        <f>H79+H80+H81+H82</f>
        <v>0</v>
      </c>
      <c r="I83" s="13">
        <f>I79+I80+I81+I82</f>
        <v>0</v>
      </c>
      <c r="J83" s="13">
        <f>J79+J80+J81+J82</f>
        <v>0</v>
      </c>
      <c r="K83" s="8"/>
    </row>
    <row r="84" spans="2:11" ht="10.15" customHeight="1" x14ac:dyDescent="0.25"/>
    <row r="85" spans="2:11" ht="3" customHeight="1" x14ac:dyDescent="0.25"/>
    <row r="87" spans="2:11" x14ac:dyDescent="0.25">
      <c r="C87" s="14"/>
      <c r="E87" s="32"/>
    </row>
    <row r="88" spans="2:11" x14ac:dyDescent="0.25">
      <c r="E88" s="32"/>
    </row>
    <row r="89" spans="2:11" x14ac:dyDescent="0.25">
      <c r="C89" s="11"/>
      <c r="E89" s="32"/>
    </row>
  </sheetData>
  <sheetProtection sheet="1" objects="1" scenarios="1"/>
  <mergeCells count="40">
    <mergeCell ref="B2:I2"/>
    <mergeCell ref="C61:D61"/>
    <mergeCell ref="C66:D66"/>
    <mergeCell ref="C65:D65"/>
    <mergeCell ref="C68:D68"/>
    <mergeCell ref="C20:D20"/>
    <mergeCell ref="C21:D21"/>
    <mergeCell ref="C53:D53"/>
    <mergeCell ref="C22:D22"/>
    <mergeCell ref="C25:D25"/>
    <mergeCell ref="C54:D54"/>
    <mergeCell ref="C26:D26"/>
    <mergeCell ref="F54:G54"/>
    <mergeCell ref="F26:G26"/>
    <mergeCell ref="F20:G20"/>
    <mergeCell ref="F21:G21"/>
    <mergeCell ref="F53:G53"/>
    <mergeCell ref="F22:G22"/>
    <mergeCell ref="F25:G25"/>
    <mergeCell ref="C83:D83"/>
    <mergeCell ref="C19:D19"/>
    <mergeCell ref="C24:D24"/>
    <mergeCell ref="C79:D79"/>
    <mergeCell ref="C80:D80"/>
    <mergeCell ref="C81:D81"/>
    <mergeCell ref="C82:D82"/>
    <mergeCell ref="C73:D73"/>
    <mergeCell ref="C64:D64"/>
    <mergeCell ref="C63:D63"/>
    <mergeCell ref="C62:D62"/>
    <mergeCell ref="C70:D70"/>
    <mergeCell ref="C71:D71"/>
    <mergeCell ref="C72:D72"/>
    <mergeCell ref="C69:D69"/>
    <mergeCell ref="C67:D67"/>
    <mergeCell ref="B33:B35"/>
    <mergeCell ref="B37:B39"/>
    <mergeCell ref="B41:B43"/>
    <mergeCell ref="B45:B47"/>
    <mergeCell ref="B49:B51"/>
  </mergeCells>
  <pageMargins left="0.7" right="0.7" top="0.78740157499999996" bottom="0.78740157499999996" header="0.3" footer="0.3"/>
  <pageSetup paperSize="9"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2"/>
  <sheetViews>
    <sheetView showGridLines="0" topLeftCell="A4" zoomScale="90" zoomScaleNormal="90" workbookViewId="0">
      <selection activeCell="F54" sqref="F54:G54"/>
    </sheetView>
  </sheetViews>
  <sheetFormatPr baseColWidth="10" defaultRowHeight="15" x14ac:dyDescent="0.25"/>
  <cols>
    <col min="1" max="1" width="3.42578125" customWidth="1"/>
    <col min="2" max="2" width="8.28515625" customWidth="1"/>
    <col min="3" max="3" width="39.28515625" customWidth="1"/>
    <col min="4" max="4" width="35.7109375" customWidth="1"/>
    <col min="5" max="10" width="15.7109375" customWidth="1"/>
    <col min="12" max="12" width="12.7109375" customWidth="1"/>
    <col min="13" max="13" width="16.42578125" customWidth="1"/>
  </cols>
  <sheetData>
    <row r="1" spans="2:9" ht="4.9000000000000004" customHeight="1" x14ac:dyDescent="0.25"/>
    <row r="2" spans="2:9" ht="30" customHeight="1" x14ac:dyDescent="0.25">
      <c r="B2" s="76"/>
      <c r="C2" s="76"/>
      <c r="D2" s="76"/>
      <c r="E2" s="76"/>
      <c r="F2" s="76"/>
      <c r="G2" s="76"/>
      <c r="H2" s="76"/>
      <c r="I2" s="76"/>
    </row>
    <row r="3" spans="2:9" x14ac:dyDescent="0.25">
      <c r="C3" s="14" t="s">
        <v>29</v>
      </c>
    </row>
    <row r="4" spans="2:9" ht="4.9000000000000004" customHeight="1" x14ac:dyDescent="0.25"/>
    <row r="5" spans="2:9" ht="15.6" customHeight="1" x14ac:dyDescent="0.25">
      <c r="C5" s="11"/>
    </row>
    <row r="6" spans="2:9" ht="15.6" customHeight="1" x14ac:dyDescent="0.25">
      <c r="C6" s="11"/>
    </row>
    <row r="7" spans="2:9" ht="5.45" customHeight="1" x14ac:dyDescent="0.25"/>
    <row r="8" spans="2:9" ht="15.6" customHeight="1" x14ac:dyDescent="0.25">
      <c r="C8" s="29"/>
      <c r="D8" s="34" t="s">
        <v>45</v>
      </c>
    </row>
    <row r="9" spans="2:9" ht="15.6" customHeight="1" x14ac:dyDescent="0.25">
      <c r="C9" s="30"/>
      <c r="D9" s="34" t="s">
        <v>44</v>
      </c>
    </row>
    <row r="10" spans="2:9" ht="15.6" customHeight="1" x14ac:dyDescent="0.25">
      <c r="C10" s="33"/>
      <c r="D10" s="34" t="s">
        <v>43</v>
      </c>
    </row>
    <row r="11" spans="2:9" ht="15.6" customHeight="1" x14ac:dyDescent="0.25">
      <c r="C11" s="44"/>
      <c r="D11" s="34" t="s">
        <v>42</v>
      </c>
    </row>
    <row r="12" spans="2:9" ht="15.6" customHeight="1" x14ac:dyDescent="0.25">
      <c r="D12" s="34"/>
    </row>
    <row r="13" spans="2:9" ht="10.15" customHeight="1" x14ac:dyDescent="0.25"/>
    <row r="14" spans="2:9" ht="27.6" customHeight="1" x14ac:dyDescent="0.25"/>
    <row r="15" spans="2:9" ht="19.899999999999999" customHeight="1" x14ac:dyDescent="0.25">
      <c r="B15" s="6"/>
      <c r="C15" s="5"/>
      <c r="D15" s="6"/>
      <c r="E15" s="6"/>
      <c r="F15" s="6"/>
      <c r="G15" s="6"/>
      <c r="H15" s="6"/>
      <c r="I15" s="6"/>
    </row>
    <row r="16" spans="2:9" ht="10.15" customHeight="1" x14ac:dyDescent="0.25"/>
    <row r="17" spans="2:15" ht="15.75" x14ac:dyDescent="0.25">
      <c r="C17" s="73" t="s">
        <v>27</v>
      </c>
      <c r="D17" s="73"/>
    </row>
    <row r="18" spans="2:15" x14ac:dyDescent="0.25">
      <c r="C18" s="63" t="s">
        <v>10</v>
      </c>
      <c r="D18" s="63"/>
      <c r="E18" s="38" t="s">
        <v>0</v>
      </c>
      <c r="F18" s="80">
        <v>10</v>
      </c>
      <c r="G18" s="81"/>
    </row>
    <row r="19" spans="2:15" x14ac:dyDescent="0.25">
      <c r="C19" s="74" t="s">
        <v>17</v>
      </c>
      <c r="D19" s="74"/>
      <c r="E19" s="38" t="s">
        <v>16</v>
      </c>
      <c r="F19" s="82">
        <v>5</v>
      </c>
      <c r="G19" s="83"/>
    </row>
    <row r="20" spans="2:15" x14ac:dyDescent="0.25">
      <c r="C20" s="74" t="s">
        <v>46</v>
      </c>
      <c r="D20" s="74"/>
      <c r="E20" s="38" t="s">
        <v>47</v>
      </c>
      <c r="F20" s="80">
        <f>220*10</f>
        <v>2200</v>
      </c>
      <c r="G20" s="81"/>
    </row>
    <row r="21" spans="2:15" hidden="1" x14ac:dyDescent="0.25">
      <c r="C21" s="39" t="s">
        <v>48</v>
      </c>
      <c r="D21" s="39"/>
      <c r="E21" s="38" t="s">
        <v>47</v>
      </c>
      <c r="F21" s="84">
        <f>8760-F20</f>
        <v>6560</v>
      </c>
      <c r="G21" s="85"/>
    </row>
    <row r="22" spans="2:15" x14ac:dyDescent="0.25">
      <c r="C22" s="74" t="s">
        <v>19</v>
      </c>
      <c r="D22" s="74"/>
      <c r="E22" s="38" t="s">
        <v>9</v>
      </c>
      <c r="F22" s="68">
        <v>0.2</v>
      </c>
      <c r="G22" s="69"/>
    </row>
    <row r="23" spans="2:15" ht="7.15" customHeight="1" x14ac:dyDescent="0.25">
      <c r="C23" s="12"/>
      <c r="D23" s="12"/>
      <c r="E23" s="2"/>
      <c r="F23" s="45"/>
      <c r="G23" s="45"/>
    </row>
    <row r="24" spans="2:15" ht="15.75" x14ac:dyDescent="0.25">
      <c r="C24" s="73" t="s">
        <v>28</v>
      </c>
      <c r="D24" s="73"/>
      <c r="E24" s="2"/>
      <c r="F24" s="45"/>
      <c r="G24" s="45"/>
    </row>
    <row r="25" spans="2:15" x14ac:dyDescent="0.25">
      <c r="C25" s="74" t="s">
        <v>30</v>
      </c>
      <c r="D25" s="74"/>
      <c r="E25" s="38" t="s">
        <v>1</v>
      </c>
      <c r="F25" s="70">
        <v>10</v>
      </c>
      <c r="G25" s="71"/>
    </row>
    <row r="26" spans="2:15" x14ac:dyDescent="0.25">
      <c r="C26" s="74" t="s">
        <v>34</v>
      </c>
      <c r="D26" s="74"/>
      <c r="E26" s="38" t="s">
        <v>1</v>
      </c>
      <c r="F26" s="78">
        <v>-0.86</v>
      </c>
      <c r="G26" s="79"/>
    </row>
    <row r="27" spans="2:15" hidden="1" x14ac:dyDescent="0.25">
      <c r="C27" s="39"/>
      <c r="D27" s="39"/>
      <c r="E27" s="38"/>
      <c r="F27" s="46"/>
      <c r="G27" s="46"/>
    </row>
    <row r="28" spans="2:15" ht="15.75" hidden="1" x14ac:dyDescent="0.25">
      <c r="B28" s="20"/>
      <c r="C28" s="40" t="s">
        <v>31</v>
      </c>
      <c r="D28" s="21">
        <v>1</v>
      </c>
      <c r="E28" s="21">
        <v>2</v>
      </c>
      <c r="F28" s="47">
        <v>3</v>
      </c>
      <c r="G28" s="47">
        <v>4</v>
      </c>
      <c r="H28" s="22">
        <v>5</v>
      </c>
      <c r="I28" s="22">
        <v>6</v>
      </c>
      <c r="J28" s="22">
        <v>7</v>
      </c>
      <c r="K28" s="22">
        <v>8</v>
      </c>
      <c r="L28" s="22">
        <v>9</v>
      </c>
      <c r="M28" s="22">
        <v>10</v>
      </c>
      <c r="N28" s="2"/>
      <c r="O28" s="2"/>
    </row>
    <row r="29" spans="2:15" ht="15.75" hidden="1" x14ac:dyDescent="0.25">
      <c r="B29" s="20"/>
      <c r="C29" s="35" t="s">
        <v>32</v>
      </c>
      <c r="D29" s="23">
        <f>F22</f>
        <v>0.2</v>
      </c>
      <c r="E29" s="23">
        <f>D29*(1+$F$25/100)</f>
        <v>0.22000000000000003</v>
      </c>
      <c r="F29" s="48">
        <f t="shared" ref="F29:M29" si="0">E29*(1+$F$25/100)</f>
        <v>0.24200000000000005</v>
      </c>
      <c r="G29" s="48">
        <f t="shared" si="0"/>
        <v>0.26620000000000005</v>
      </c>
      <c r="H29" s="24">
        <f t="shared" si="0"/>
        <v>0.29282000000000008</v>
      </c>
      <c r="I29" s="24">
        <f t="shared" si="0"/>
        <v>0.32210200000000011</v>
      </c>
      <c r="J29" s="24">
        <f t="shared" si="0"/>
        <v>0.35431220000000013</v>
      </c>
      <c r="K29" s="24">
        <f t="shared" si="0"/>
        <v>0.38974342000000017</v>
      </c>
      <c r="L29" s="24">
        <f t="shared" si="0"/>
        <v>0.42871776200000022</v>
      </c>
      <c r="M29" s="24">
        <f t="shared" si="0"/>
        <v>0.47158953820000027</v>
      </c>
    </row>
    <row r="30" spans="2:15" ht="15.75" hidden="1" x14ac:dyDescent="0.25">
      <c r="B30" s="20"/>
      <c r="C30" s="35" t="s">
        <v>33</v>
      </c>
      <c r="D30" s="23">
        <f>D29</f>
        <v>0.2</v>
      </c>
      <c r="E30" s="23">
        <f>D30+E29</f>
        <v>0.42000000000000004</v>
      </c>
      <c r="F30" s="48">
        <f t="shared" ref="F30:M30" si="1">E30+F29</f>
        <v>0.66200000000000014</v>
      </c>
      <c r="G30" s="48">
        <f t="shared" si="1"/>
        <v>0.92820000000000014</v>
      </c>
      <c r="H30" s="24">
        <f t="shared" si="1"/>
        <v>1.2210200000000002</v>
      </c>
      <c r="I30" s="24">
        <f t="shared" si="1"/>
        <v>1.5431220000000003</v>
      </c>
      <c r="J30" s="24">
        <f t="shared" si="1"/>
        <v>1.8974342000000004</v>
      </c>
      <c r="K30" s="24">
        <f t="shared" si="1"/>
        <v>2.2871776200000005</v>
      </c>
      <c r="L30" s="24">
        <f t="shared" si="1"/>
        <v>2.7158953820000007</v>
      </c>
      <c r="M30" s="24">
        <f t="shared" si="1"/>
        <v>3.1874849202000011</v>
      </c>
    </row>
    <row r="31" spans="2:15" hidden="1" x14ac:dyDescent="0.25">
      <c r="B31" s="20"/>
      <c r="C31" s="35" t="s">
        <v>34</v>
      </c>
      <c r="D31" s="25">
        <f>1/(1+$F$26/100)^(D28-1)</f>
        <v>1</v>
      </c>
      <c r="E31" s="25">
        <f t="shared" ref="E31:M31" si="2">1/(1+$F$26/100)^(E28-1)</f>
        <v>1.0086746015735324</v>
      </c>
      <c r="F31" s="49">
        <f t="shared" si="2"/>
        <v>1.0174244518595243</v>
      </c>
      <c r="G31" s="49">
        <f t="shared" si="2"/>
        <v>1.0262502036105754</v>
      </c>
      <c r="H31" s="25">
        <f t="shared" si="2"/>
        <v>1.0351525152416536</v>
      </c>
      <c r="I31" s="25">
        <f t="shared" si="2"/>
        <v>1.0441320508792149</v>
      </c>
      <c r="J31" s="25">
        <f t="shared" si="2"/>
        <v>1.0531894804107473</v>
      </c>
      <c r="K31" s="25">
        <f t="shared" si="2"/>
        <v>1.0623254795347461</v>
      </c>
      <c r="L31" s="25">
        <f t="shared" si="2"/>
        <v>1.0715407298111217</v>
      </c>
      <c r="M31" s="25">
        <f t="shared" si="2"/>
        <v>1.0808359187120453</v>
      </c>
    </row>
    <row r="32" spans="2:15" ht="9" hidden="1" customHeight="1" x14ac:dyDescent="0.25">
      <c r="B32" s="20"/>
      <c r="C32" s="35"/>
      <c r="D32" s="20"/>
      <c r="E32" s="36"/>
      <c r="F32" s="50"/>
      <c r="G32" s="50"/>
      <c r="H32" s="20"/>
      <c r="I32" s="20"/>
      <c r="J32" s="20"/>
      <c r="K32" s="20"/>
      <c r="L32" s="20"/>
      <c r="M32" s="20"/>
    </row>
    <row r="33" spans="1:13" ht="15.6" hidden="1" customHeight="1" x14ac:dyDescent="0.25">
      <c r="B33" s="65" t="s">
        <v>2</v>
      </c>
      <c r="C33" s="35" t="s">
        <v>8</v>
      </c>
      <c r="D33" s="37">
        <f>$F$70*D29</f>
        <v>5.6736000000000004</v>
      </c>
      <c r="E33" s="37">
        <f t="shared" ref="E33:M33" si="3">$F$70*E29</f>
        <v>6.2409600000000012</v>
      </c>
      <c r="F33" s="51">
        <f t="shared" si="3"/>
        <v>6.8650560000000018</v>
      </c>
      <c r="G33" s="51">
        <f t="shared" si="3"/>
        <v>7.5515616000000021</v>
      </c>
      <c r="H33" s="26">
        <f t="shared" si="3"/>
        <v>8.3067177600000033</v>
      </c>
      <c r="I33" s="26">
        <f t="shared" si="3"/>
        <v>9.1373895360000041</v>
      </c>
      <c r="J33" s="26">
        <f t="shared" si="3"/>
        <v>10.051128489600005</v>
      </c>
      <c r="K33" s="26">
        <f t="shared" si="3"/>
        <v>11.056241338560005</v>
      </c>
      <c r="L33" s="26">
        <f t="shared" si="3"/>
        <v>12.161865472416007</v>
      </c>
      <c r="M33" s="26">
        <f t="shared" si="3"/>
        <v>13.378052019657609</v>
      </c>
    </row>
    <row r="34" spans="1:13" ht="15.6" hidden="1" customHeight="1" x14ac:dyDescent="0.25">
      <c r="B34" s="65"/>
      <c r="C34" s="35" t="s">
        <v>35</v>
      </c>
      <c r="D34" s="37">
        <f>D33*D31</f>
        <v>5.6736000000000004</v>
      </c>
      <c r="E34" s="37">
        <f t="shared" ref="E34:M34" si="4">E33*E31</f>
        <v>6.2950978414363536</v>
      </c>
      <c r="F34" s="51">
        <f t="shared" si="4"/>
        <v>6.9846758377849403</v>
      </c>
      <c r="G34" s="51">
        <f t="shared" si="4"/>
        <v>7.7497916295778051</v>
      </c>
      <c r="H34" s="26">
        <f t="shared" si="4"/>
        <v>8.5987197826665192</v>
      </c>
      <c r="I34" s="26">
        <f t="shared" si="4"/>
        <v>9.540641275905962</v>
      </c>
      <c r="J34" s="26">
        <f t="shared" si="4"/>
        <v>10.58574279150349</v>
      </c>
      <c r="K34" s="26">
        <f t="shared" si="4"/>
        <v>11.74532688183764</v>
      </c>
      <c r="L34" s="26">
        <f t="shared" si="4"/>
        <v>13.031934204177331</v>
      </c>
      <c r="M34" s="26">
        <f t="shared" si="4"/>
        <v>14.459479145244165</v>
      </c>
    </row>
    <row r="35" spans="1:13" ht="15.75" hidden="1" x14ac:dyDescent="0.25">
      <c r="A35">
        <v>8</v>
      </c>
      <c r="B35" s="65"/>
      <c r="C35" s="35" t="s">
        <v>36</v>
      </c>
      <c r="D35" s="37">
        <f>D34</f>
        <v>5.6736000000000004</v>
      </c>
      <c r="E35" s="25">
        <f>D35+E34</f>
        <v>11.968697841436354</v>
      </c>
      <c r="F35" s="49">
        <f t="shared" ref="F35:M35" si="5">E35+F34</f>
        <v>18.953373679221293</v>
      </c>
      <c r="G35" s="49">
        <f t="shared" si="5"/>
        <v>26.7031653087991</v>
      </c>
      <c r="H35" s="27">
        <f t="shared" si="5"/>
        <v>35.301885091465621</v>
      </c>
      <c r="I35" s="27">
        <f t="shared" si="5"/>
        <v>44.842526367371583</v>
      </c>
      <c r="J35" s="27">
        <f t="shared" si="5"/>
        <v>55.428269158875075</v>
      </c>
      <c r="K35" s="27">
        <f t="shared" si="5"/>
        <v>67.17359604071271</v>
      </c>
      <c r="L35" s="27">
        <f t="shared" si="5"/>
        <v>80.205530244890042</v>
      </c>
      <c r="M35" s="27">
        <f t="shared" si="5"/>
        <v>94.665009390134202</v>
      </c>
    </row>
    <row r="36" spans="1:13" ht="7.9" hidden="1" customHeight="1" x14ac:dyDescent="0.25">
      <c r="B36" s="28"/>
      <c r="C36" s="35"/>
      <c r="D36" s="35"/>
      <c r="E36" s="36"/>
      <c r="F36" s="50"/>
      <c r="G36" s="50"/>
      <c r="H36" s="20"/>
      <c r="I36" s="20"/>
      <c r="J36" s="20"/>
      <c r="K36" s="20"/>
      <c r="L36" s="20"/>
      <c r="M36" s="20"/>
    </row>
    <row r="37" spans="1:13" hidden="1" x14ac:dyDescent="0.25">
      <c r="B37" s="65" t="s">
        <v>3</v>
      </c>
      <c r="C37" s="35" t="s">
        <v>8</v>
      </c>
      <c r="D37" s="23">
        <f>G70*D29</f>
        <v>0</v>
      </c>
      <c r="E37" s="23">
        <f>$G$70*E29</f>
        <v>0</v>
      </c>
      <c r="F37" s="48">
        <f t="shared" ref="F37:M37" si="6">$G$70*F29</f>
        <v>0</v>
      </c>
      <c r="G37" s="48">
        <f t="shared" si="6"/>
        <v>0</v>
      </c>
      <c r="H37" s="23">
        <f t="shared" si="6"/>
        <v>0</v>
      </c>
      <c r="I37" s="23">
        <f t="shared" si="6"/>
        <v>0</v>
      </c>
      <c r="J37" s="23">
        <f t="shared" si="6"/>
        <v>0</v>
      </c>
      <c r="K37" s="23">
        <f t="shared" si="6"/>
        <v>0</v>
      </c>
      <c r="L37" s="23">
        <f t="shared" si="6"/>
        <v>0</v>
      </c>
      <c r="M37" s="23">
        <f t="shared" si="6"/>
        <v>0</v>
      </c>
    </row>
    <row r="38" spans="1:13" hidden="1" x14ac:dyDescent="0.25">
      <c r="B38" s="65"/>
      <c r="C38" s="35" t="s">
        <v>35</v>
      </c>
      <c r="D38" s="23">
        <f>D37*D31</f>
        <v>0</v>
      </c>
      <c r="E38" s="23">
        <f t="shared" ref="E38:M38" si="7">E37*E31</f>
        <v>0</v>
      </c>
      <c r="F38" s="48">
        <f t="shared" si="7"/>
        <v>0</v>
      </c>
      <c r="G38" s="48">
        <f t="shared" si="7"/>
        <v>0</v>
      </c>
      <c r="H38" s="23">
        <f t="shared" si="7"/>
        <v>0</v>
      </c>
      <c r="I38" s="23">
        <f t="shared" si="7"/>
        <v>0</v>
      </c>
      <c r="J38" s="23">
        <f t="shared" si="7"/>
        <v>0</v>
      </c>
      <c r="K38" s="23">
        <f t="shared" si="7"/>
        <v>0</v>
      </c>
      <c r="L38" s="23">
        <f t="shared" si="7"/>
        <v>0</v>
      </c>
      <c r="M38" s="23">
        <f t="shared" si="7"/>
        <v>0</v>
      </c>
    </row>
    <row r="39" spans="1:13" hidden="1" x14ac:dyDescent="0.25">
      <c r="A39">
        <v>12</v>
      </c>
      <c r="B39" s="65"/>
      <c r="C39" s="35" t="s">
        <v>36</v>
      </c>
      <c r="D39" s="23">
        <f>D38</f>
        <v>0</v>
      </c>
      <c r="E39" s="23">
        <f>D39+E38</f>
        <v>0</v>
      </c>
      <c r="F39" s="48">
        <f t="shared" ref="F39:M39" si="8">E39+F38</f>
        <v>0</v>
      </c>
      <c r="G39" s="48">
        <f t="shared" si="8"/>
        <v>0</v>
      </c>
      <c r="H39" s="23">
        <f t="shared" si="8"/>
        <v>0</v>
      </c>
      <c r="I39" s="23">
        <f t="shared" si="8"/>
        <v>0</v>
      </c>
      <c r="J39" s="23">
        <f t="shared" si="8"/>
        <v>0</v>
      </c>
      <c r="K39" s="23">
        <f t="shared" si="8"/>
        <v>0</v>
      </c>
      <c r="L39" s="23">
        <f t="shared" si="8"/>
        <v>0</v>
      </c>
      <c r="M39" s="23">
        <f t="shared" si="8"/>
        <v>0</v>
      </c>
    </row>
    <row r="40" spans="1:13" ht="7.9" hidden="1" customHeight="1" x14ac:dyDescent="0.25">
      <c r="B40" s="28"/>
      <c r="C40" s="35"/>
      <c r="D40" s="35"/>
      <c r="E40" s="36"/>
      <c r="F40" s="50"/>
      <c r="G40" s="50"/>
      <c r="H40" s="20"/>
      <c r="I40" s="20"/>
      <c r="J40" s="20"/>
      <c r="K40" s="20"/>
      <c r="L40" s="20"/>
      <c r="M40" s="20"/>
    </row>
    <row r="41" spans="1:13" hidden="1" x14ac:dyDescent="0.25">
      <c r="B41" s="65" t="s">
        <v>4</v>
      </c>
      <c r="C41" s="35" t="s">
        <v>8</v>
      </c>
      <c r="D41" s="23">
        <f>$H$70*D29</f>
        <v>0</v>
      </c>
      <c r="E41" s="23">
        <f t="shared" ref="E41:M41" si="9">$H$70*E29</f>
        <v>0</v>
      </c>
      <c r="F41" s="48">
        <f t="shared" si="9"/>
        <v>0</v>
      </c>
      <c r="G41" s="48">
        <f t="shared" si="9"/>
        <v>0</v>
      </c>
      <c r="H41" s="23">
        <f t="shared" si="9"/>
        <v>0</v>
      </c>
      <c r="I41" s="23">
        <f t="shared" si="9"/>
        <v>0</v>
      </c>
      <c r="J41" s="23">
        <f t="shared" si="9"/>
        <v>0</v>
      </c>
      <c r="K41" s="23">
        <f t="shared" si="9"/>
        <v>0</v>
      </c>
      <c r="L41" s="23">
        <f t="shared" si="9"/>
        <v>0</v>
      </c>
      <c r="M41" s="23">
        <f t="shared" si="9"/>
        <v>0</v>
      </c>
    </row>
    <row r="42" spans="1:13" hidden="1" x14ac:dyDescent="0.25">
      <c r="B42" s="65"/>
      <c r="C42" s="35" t="s">
        <v>35</v>
      </c>
      <c r="D42" s="23">
        <f>D41*D31</f>
        <v>0</v>
      </c>
      <c r="E42" s="23">
        <f t="shared" ref="E42:M42" si="10">E41*E31</f>
        <v>0</v>
      </c>
      <c r="F42" s="48">
        <f t="shared" si="10"/>
        <v>0</v>
      </c>
      <c r="G42" s="48">
        <f t="shared" si="10"/>
        <v>0</v>
      </c>
      <c r="H42" s="23">
        <f t="shared" si="10"/>
        <v>0</v>
      </c>
      <c r="I42" s="23">
        <f t="shared" si="10"/>
        <v>0</v>
      </c>
      <c r="J42" s="23">
        <f t="shared" si="10"/>
        <v>0</v>
      </c>
      <c r="K42" s="23">
        <f t="shared" si="10"/>
        <v>0</v>
      </c>
      <c r="L42" s="23">
        <f t="shared" si="10"/>
        <v>0</v>
      </c>
      <c r="M42" s="23">
        <f t="shared" si="10"/>
        <v>0</v>
      </c>
    </row>
    <row r="43" spans="1:13" hidden="1" x14ac:dyDescent="0.25">
      <c r="A43">
        <v>16</v>
      </c>
      <c r="B43" s="65"/>
      <c r="C43" s="35" t="s">
        <v>36</v>
      </c>
      <c r="D43" s="23">
        <f>D42</f>
        <v>0</v>
      </c>
      <c r="E43" s="23">
        <f>D43+E42</f>
        <v>0</v>
      </c>
      <c r="F43" s="48">
        <f t="shared" ref="F43:M43" si="11">E43+F42</f>
        <v>0</v>
      </c>
      <c r="G43" s="48">
        <f t="shared" si="11"/>
        <v>0</v>
      </c>
      <c r="H43" s="23">
        <f t="shared" si="11"/>
        <v>0</v>
      </c>
      <c r="I43" s="23">
        <f t="shared" si="11"/>
        <v>0</v>
      </c>
      <c r="J43" s="23">
        <f t="shared" si="11"/>
        <v>0</v>
      </c>
      <c r="K43" s="23">
        <f t="shared" si="11"/>
        <v>0</v>
      </c>
      <c r="L43" s="23">
        <f t="shared" si="11"/>
        <v>0</v>
      </c>
      <c r="M43" s="23">
        <f t="shared" si="11"/>
        <v>0</v>
      </c>
    </row>
    <row r="44" spans="1:13" ht="7.15" hidden="1" customHeight="1" x14ac:dyDescent="0.25">
      <c r="B44" s="28"/>
      <c r="C44" s="35"/>
      <c r="D44" s="35"/>
      <c r="E44" s="36"/>
      <c r="F44" s="50"/>
      <c r="G44" s="50"/>
      <c r="H44" s="20"/>
      <c r="I44" s="20"/>
      <c r="J44" s="20"/>
      <c r="K44" s="20"/>
      <c r="L44" s="20"/>
      <c r="M44" s="20"/>
    </row>
    <row r="45" spans="1:13" hidden="1" x14ac:dyDescent="0.25">
      <c r="B45" s="65" t="s">
        <v>5</v>
      </c>
      <c r="C45" s="35" t="s">
        <v>8</v>
      </c>
      <c r="D45" s="23">
        <f>$I$70*D29</f>
        <v>0</v>
      </c>
      <c r="E45" s="23">
        <f t="shared" ref="E45:M45" si="12">$I$70*E29</f>
        <v>0</v>
      </c>
      <c r="F45" s="48">
        <f t="shared" si="12"/>
        <v>0</v>
      </c>
      <c r="G45" s="48">
        <f t="shared" si="12"/>
        <v>0</v>
      </c>
      <c r="H45" s="23">
        <f t="shared" si="12"/>
        <v>0</v>
      </c>
      <c r="I45" s="23">
        <f t="shared" si="12"/>
        <v>0</v>
      </c>
      <c r="J45" s="23">
        <f t="shared" si="12"/>
        <v>0</v>
      </c>
      <c r="K45" s="23">
        <f t="shared" si="12"/>
        <v>0</v>
      </c>
      <c r="L45" s="23">
        <f t="shared" si="12"/>
        <v>0</v>
      </c>
      <c r="M45" s="23">
        <f t="shared" si="12"/>
        <v>0</v>
      </c>
    </row>
    <row r="46" spans="1:13" hidden="1" x14ac:dyDescent="0.25">
      <c r="B46" s="65"/>
      <c r="C46" s="35" t="s">
        <v>35</v>
      </c>
      <c r="D46" s="23">
        <f>D45*D31</f>
        <v>0</v>
      </c>
      <c r="E46" s="23">
        <f t="shared" ref="E46:M46" si="13">E45*E31</f>
        <v>0</v>
      </c>
      <c r="F46" s="48">
        <f t="shared" si="13"/>
        <v>0</v>
      </c>
      <c r="G46" s="48">
        <f t="shared" si="13"/>
        <v>0</v>
      </c>
      <c r="H46" s="23">
        <f t="shared" si="13"/>
        <v>0</v>
      </c>
      <c r="I46" s="23">
        <f t="shared" si="13"/>
        <v>0</v>
      </c>
      <c r="J46" s="23">
        <f t="shared" si="13"/>
        <v>0</v>
      </c>
      <c r="K46" s="23">
        <f t="shared" si="13"/>
        <v>0</v>
      </c>
      <c r="L46" s="23">
        <f t="shared" si="13"/>
        <v>0</v>
      </c>
      <c r="M46" s="23">
        <f t="shared" si="13"/>
        <v>0</v>
      </c>
    </row>
    <row r="47" spans="1:13" hidden="1" x14ac:dyDescent="0.25">
      <c r="A47">
        <v>20</v>
      </c>
      <c r="B47" s="65"/>
      <c r="C47" s="35" t="s">
        <v>36</v>
      </c>
      <c r="D47" s="23">
        <f>D46</f>
        <v>0</v>
      </c>
      <c r="E47" s="23">
        <f>D47+E46</f>
        <v>0</v>
      </c>
      <c r="F47" s="48">
        <f t="shared" ref="F47:M47" si="14">E47+F46</f>
        <v>0</v>
      </c>
      <c r="G47" s="48">
        <f t="shared" si="14"/>
        <v>0</v>
      </c>
      <c r="H47" s="23">
        <f t="shared" si="14"/>
        <v>0</v>
      </c>
      <c r="I47" s="23">
        <f t="shared" si="14"/>
        <v>0</v>
      </c>
      <c r="J47" s="23">
        <f t="shared" si="14"/>
        <v>0</v>
      </c>
      <c r="K47" s="23">
        <f t="shared" si="14"/>
        <v>0</v>
      </c>
      <c r="L47" s="23">
        <f t="shared" si="14"/>
        <v>0</v>
      </c>
      <c r="M47" s="23">
        <f t="shared" si="14"/>
        <v>0</v>
      </c>
    </row>
    <row r="48" spans="1:13" ht="7.9" hidden="1" customHeight="1" x14ac:dyDescent="0.25">
      <c r="B48" s="28"/>
      <c r="C48" s="35"/>
      <c r="D48" s="35"/>
      <c r="E48" s="36"/>
      <c r="F48" s="50"/>
      <c r="G48" s="50"/>
      <c r="H48" s="20"/>
      <c r="I48" s="20"/>
      <c r="J48" s="20"/>
      <c r="K48" s="20"/>
      <c r="L48" s="20"/>
      <c r="M48" s="20"/>
    </row>
    <row r="49" spans="1:13" hidden="1" x14ac:dyDescent="0.25">
      <c r="B49" s="65" t="s">
        <v>6</v>
      </c>
      <c r="C49" s="35" t="s">
        <v>8</v>
      </c>
      <c r="D49" s="23">
        <f>$J$70*D29</f>
        <v>0</v>
      </c>
      <c r="E49" s="23">
        <f t="shared" ref="E49:M49" si="15">$J$70*E29</f>
        <v>0</v>
      </c>
      <c r="F49" s="48">
        <f t="shared" si="15"/>
        <v>0</v>
      </c>
      <c r="G49" s="48">
        <f t="shared" si="15"/>
        <v>0</v>
      </c>
      <c r="H49" s="23">
        <f t="shared" si="15"/>
        <v>0</v>
      </c>
      <c r="I49" s="23">
        <f t="shared" si="15"/>
        <v>0</v>
      </c>
      <c r="J49" s="23">
        <f t="shared" si="15"/>
        <v>0</v>
      </c>
      <c r="K49" s="23">
        <f t="shared" si="15"/>
        <v>0</v>
      </c>
      <c r="L49" s="23">
        <f t="shared" si="15"/>
        <v>0</v>
      </c>
      <c r="M49" s="23">
        <f t="shared" si="15"/>
        <v>0</v>
      </c>
    </row>
    <row r="50" spans="1:13" hidden="1" x14ac:dyDescent="0.25">
      <c r="B50" s="65"/>
      <c r="C50" s="35" t="s">
        <v>35</v>
      </c>
      <c r="D50" s="23">
        <f>D49*D31</f>
        <v>0</v>
      </c>
      <c r="E50" s="23">
        <f t="shared" ref="E50:M50" si="16">E49*E31</f>
        <v>0</v>
      </c>
      <c r="F50" s="48">
        <f t="shared" si="16"/>
        <v>0</v>
      </c>
      <c r="G50" s="48">
        <f t="shared" si="16"/>
        <v>0</v>
      </c>
      <c r="H50" s="23">
        <f t="shared" si="16"/>
        <v>0</v>
      </c>
      <c r="I50" s="23">
        <f t="shared" si="16"/>
        <v>0</v>
      </c>
      <c r="J50" s="23">
        <f t="shared" si="16"/>
        <v>0</v>
      </c>
      <c r="K50" s="23">
        <f t="shared" si="16"/>
        <v>0</v>
      </c>
      <c r="L50" s="23">
        <f t="shared" si="16"/>
        <v>0</v>
      </c>
      <c r="M50" s="23">
        <f t="shared" si="16"/>
        <v>0</v>
      </c>
    </row>
    <row r="51" spans="1:13" hidden="1" x14ac:dyDescent="0.25">
      <c r="A51">
        <v>24</v>
      </c>
      <c r="B51" s="65"/>
      <c r="C51" s="35" t="s">
        <v>36</v>
      </c>
      <c r="D51" s="23">
        <f>D50</f>
        <v>0</v>
      </c>
      <c r="E51" s="23">
        <f>D51+E50</f>
        <v>0</v>
      </c>
      <c r="F51" s="48">
        <f t="shared" ref="F51:M51" si="17">E51+F50</f>
        <v>0</v>
      </c>
      <c r="G51" s="48">
        <f t="shared" si="17"/>
        <v>0</v>
      </c>
      <c r="H51" s="23">
        <f t="shared" si="17"/>
        <v>0</v>
      </c>
      <c r="I51" s="23">
        <f t="shared" si="17"/>
        <v>0</v>
      </c>
      <c r="J51" s="23">
        <f t="shared" si="17"/>
        <v>0</v>
      </c>
      <c r="K51" s="23">
        <f t="shared" si="17"/>
        <v>0</v>
      </c>
      <c r="L51" s="23">
        <f t="shared" si="17"/>
        <v>0</v>
      </c>
      <c r="M51" s="23">
        <f t="shared" si="17"/>
        <v>0</v>
      </c>
    </row>
    <row r="52" spans="1:13" hidden="1" x14ac:dyDescent="0.25">
      <c r="C52" s="39"/>
      <c r="D52" s="39"/>
      <c r="E52" s="38"/>
      <c r="F52" s="46"/>
      <c r="G52" s="46"/>
    </row>
    <row r="53" spans="1:13" x14ac:dyDescent="0.25">
      <c r="C53" s="63" t="s">
        <v>18</v>
      </c>
      <c r="D53" s="63"/>
      <c r="E53" s="38" t="s">
        <v>16</v>
      </c>
      <c r="F53" s="66">
        <v>3</v>
      </c>
      <c r="G53" s="67"/>
    </row>
    <row r="54" spans="1:13" x14ac:dyDescent="0.25">
      <c r="C54" s="74" t="s">
        <v>20</v>
      </c>
      <c r="D54" s="74"/>
      <c r="E54" s="38" t="s">
        <v>7</v>
      </c>
      <c r="F54" s="78"/>
      <c r="G54" s="79"/>
    </row>
    <row r="55" spans="1:13" ht="4.9000000000000004" customHeight="1" x14ac:dyDescent="0.25"/>
    <row r="56" spans="1:13" ht="10.15" customHeight="1" x14ac:dyDescent="0.25">
      <c r="C56" s="1"/>
      <c r="D56" s="1"/>
      <c r="E56" s="1"/>
    </row>
    <row r="57" spans="1:13" ht="10.15" customHeight="1" x14ac:dyDescent="0.25">
      <c r="C57" s="1"/>
      <c r="D57" s="1"/>
      <c r="E57" s="1"/>
    </row>
    <row r="58" spans="1:13" ht="10.15" customHeight="1" x14ac:dyDescent="0.25"/>
    <row r="59" spans="1:13" ht="19.899999999999999" customHeight="1" x14ac:dyDescent="0.35">
      <c r="B59" s="9"/>
      <c r="C59" s="5"/>
      <c r="D59" s="9"/>
      <c r="E59" s="9"/>
      <c r="F59" s="9"/>
      <c r="G59" s="9"/>
      <c r="H59" s="9"/>
      <c r="I59" s="9"/>
      <c r="J59" s="9"/>
    </row>
    <row r="60" spans="1:13" ht="15.6" customHeight="1" x14ac:dyDescent="0.25">
      <c r="C60" s="1"/>
      <c r="D60" s="1"/>
      <c r="E60" s="1"/>
      <c r="F60" s="3" t="s">
        <v>2</v>
      </c>
      <c r="G60" s="3" t="s">
        <v>3</v>
      </c>
      <c r="H60" s="3" t="s">
        <v>4</v>
      </c>
      <c r="I60" s="3" t="s">
        <v>5</v>
      </c>
      <c r="J60" s="3" t="s">
        <v>6</v>
      </c>
    </row>
    <row r="61" spans="1:13" ht="10.15" customHeight="1" x14ac:dyDescent="0.25">
      <c r="C61" s="1"/>
      <c r="D61" s="1"/>
      <c r="E61" s="1"/>
      <c r="F61" s="3"/>
      <c r="G61" s="3"/>
      <c r="H61" s="3"/>
      <c r="I61" s="3"/>
      <c r="J61" s="3"/>
    </row>
    <row r="62" spans="1:13" ht="15.75" x14ac:dyDescent="0.25">
      <c r="C62" s="73" t="s">
        <v>11</v>
      </c>
      <c r="D62" s="73"/>
      <c r="E62" s="17"/>
      <c r="F62" s="1"/>
      <c r="G62" s="1"/>
      <c r="H62" s="1"/>
      <c r="I62" s="1"/>
      <c r="J62" s="1"/>
    </row>
    <row r="63" spans="1:13" x14ac:dyDescent="0.25">
      <c r="C63" s="63" t="s">
        <v>23</v>
      </c>
      <c r="D63" s="63"/>
      <c r="E63" s="38" t="s">
        <v>12</v>
      </c>
      <c r="F63" s="52"/>
      <c r="G63" s="53"/>
      <c r="H63" s="53"/>
      <c r="I63" s="53"/>
      <c r="J63" s="53"/>
    </row>
    <row r="64" spans="1:13" x14ac:dyDescent="0.25">
      <c r="C64" s="74" t="s">
        <v>37</v>
      </c>
      <c r="D64" s="74"/>
      <c r="E64" s="38" t="s">
        <v>12</v>
      </c>
      <c r="F64" s="54"/>
      <c r="G64" s="55"/>
      <c r="H64" s="55"/>
      <c r="I64" s="55"/>
      <c r="J64" s="55"/>
    </row>
    <row r="65" spans="3:13" x14ac:dyDescent="0.25">
      <c r="C65" s="63" t="s">
        <v>24</v>
      </c>
      <c r="D65" s="63"/>
      <c r="E65" s="38" t="s">
        <v>12</v>
      </c>
      <c r="F65" s="54"/>
      <c r="G65" s="55"/>
      <c r="H65" s="55"/>
      <c r="I65" s="55"/>
      <c r="J65" s="55"/>
      <c r="M65" s="31"/>
    </row>
    <row r="66" spans="3:13" ht="6" customHeight="1" x14ac:dyDescent="0.25">
      <c r="C66" s="77"/>
      <c r="D66" s="77"/>
      <c r="E66" s="19"/>
      <c r="F66" s="56"/>
      <c r="G66" s="57"/>
      <c r="H66" s="57"/>
      <c r="I66" s="57"/>
      <c r="J66" s="57"/>
    </row>
    <row r="67" spans="3:13" ht="15.75" x14ac:dyDescent="0.25">
      <c r="C67" s="73" t="s">
        <v>8</v>
      </c>
      <c r="D67" s="73"/>
      <c r="E67" s="17"/>
      <c r="F67" s="56"/>
      <c r="G67" s="57"/>
      <c r="H67" s="57"/>
      <c r="I67" s="57"/>
      <c r="J67" s="57"/>
    </row>
    <row r="68" spans="3:13" x14ac:dyDescent="0.25">
      <c r="C68" s="63" t="s">
        <v>50</v>
      </c>
      <c r="D68" s="63"/>
      <c r="E68" s="38" t="s">
        <v>49</v>
      </c>
      <c r="F68" s="58">
        <v>12</v>
      </c>
      <c r="G68" s="59"/>
      <c r="H68" s="59"/>
      <c r="I68" s="59"/>
      <c r="J68" s="59"/>
    </row>
    <row r="69" spans="3:13" x14ac:dyDescent="0.25">
      <c r="C69" s="63" t="s">
        <v>53</v>
      </c>
      <c r="D69" s="63"/>
      <c r="E69" s="38" t="s">
        <v>52</v>
      </c>
      <c r="F69" s="58">
        <v>0.3</v>
      </c>
      <c r="G69" s="59"/>
      <c r="H69" s="59"/>
      <c r="I69" s="59"/>
      <c r="J69" s="59"/>
    </row>
    <row r="70" spans="3:13" ht="15.75" hidden="1" x14ac:dyDescent="0.25">
      <c r="C70" s="75" t="s">
        <v>51</v>
      </c>
      <c r="D70" s="75"/>
      <c r="E70" s="2" t="s">
        <v>15</v>
      </c>
      <c r="F70" s="60">
        <f>F68/1000*$F$20+$F$21*F69/1000</f>
        <v>28.368000000000002</v>
      </c>
      <c r="G70" s="61">
        <f t="shared" ref="G70:J70" si="18">G68/1000*$F$20+$F$21*G69/1000</f>
        <v>0</v>
      </c>
      <c r="H70" s="61">
        <f t="shared" si="18"/>
        <v>0</v>
      </c>
      <c r="I70" s="61">
        <f t="shared" si="18"/>
        <v>0</v>
      </c>
      <c r="J70" s="61">
        <f t="shared" si="18"/>
        <v>0</v>
      </c>
    </row>
    <row r="71" spans="3:13" ht="6" customHeight="1" x14ac:dyDescent="0.25">
      <c r="C71" s="75"/>
      <c r="D71" s="75"/>
      <c r="E71" s="18"/>
      <c r="F71" s="56"/>
      <c r="G71" s="57"/>
      <c r="H71" s="57"/>
      <c r="I71" s="57"/>
      <c r="J71" s="57"/>
    </row>
    <row r="72" spans="3:13" ht="15.75" x14ac:dyDescent="0.25">
      <c r="C72" s="64" t="s">
        <v>21</v>
      </c>
      <c r="D72" s="64"/>
      <c r="E72" s="15"/>
      <c r="F72" s="56"/>
      <c r="G72" s="57"/>
      <c r="H72" s="57"/>
      <c r="I72" s="57"/>
      <c r="J72" s="57"/>
    </row>
    <row r="73" spans="3:13" x14ac:dyDescent="0.25">
      <c r="C73" s="63" t="s">
        <v>22</v>
      </c>
      <c r="D73" s="63"/>
      <c r="E73" s="38" t="s">
        <v>12</v>
      </c>
      <c r="F73" s="54"/>
      <c r="G73" s="55"/>
      <c r="H73" s="55"/>
      <c r="I73" s="55"/>
      <c r="J73" s="55"/>
    </row>
    <row r="74" spans="3:13" x14ac:dyDescent="0.25">
      <c r="C74" s="63" t="s">
        <v>55</v>
      </c>
      <c r="D74" s="63"/>
      <c r="E74" s="38" t="s">
        <v>13</v>
      </c>
      <c r="F74" s="54"/>
      <c r="G74" s="55"/>
      <c r="H74" s="55"/>
      <c r="I74" s="55"/>
      <c r="J74" s="55"/>
    </row>
    <row r="75" spans="3:13" x14ac:dyDescent="0.25">
      <c r="C75" s="63" t="s">
        <v>56</v>
      </c>
      <c r="D75" s="63"/>
      <c r="E75" s="38" t="s">
        <v>13</v>
      </c>
      <c r="F75" s="54"/>
      <c r="G75" s="55"/>
      <c r="H75" s="55"/>
      <c r="I75" s="55"/>
      <c r="J75" s="55"/>
    </row>
    <row r="76" spans="3:13" ht="10.15" customHeight="1" x14ac:dyDescent="0.25">
      <c r="C76" s="75"/>
      <c r="D76" s="75"/>
      <c r="E76" s="18"/>
      <c r="F76" s="1"/>
      <c r="G76" s="1"/>
      <c r="H76" s="1"/>
      <c r="I76" s="1"/>
      <c r="J76" s="1"/>
    </row>
    <row r="79" spans="3:13" ht="10.15" customHeight="1" x14ac:dyDescent="0.25"/>
    <row r="80" spans="3:13" ht="15.6" customHeight="1" x14ac:dyDescent="0.25">
      <c r="F80" s="3" t="s">
        <v>2</v>
      </c>
      <c r="G80" s="3" t="s">
        <v>3</v>
      </c>
      <c r="H80" s="3" t="s">
        <v>4</v>
      </c>
      <c r="I80" s="3" t="s">
        <v>5</v>
      </c>
      <c r="J80" s="3" t="s">
        <v>6</v>
      </c>
    </row>
    <row r="81" spans="2:13" ht="12.6" customHeight="1" x14ac:dyDescent="0.3">
      <c r="B81" s="10"/>
      <c r="C81" s="5" t="s">
        <v>14</v>
      </c>
      <c r="D81" s="10"/>
      <c r="E81" s="10"/>
      <c r="F81" s="10"/>
      <c r="G81" s="10"/>
      <c r="H81" s="10"/>
      <c r="I81" s="10"/>
      <c r="J81" s="10"/>
      <c r="M81" s="31"/>
    </row>
    <row r="82" spans="2:13" ht="18.75" x14ac:dyDescent="0.3">
      <c r="C82" s="63" t="s">
        <v>25</v>
      </c>
      <c r="D82" s="63"/>
      <c r="E82" s="41"/>
      <c r="F82" s="42">
        <f>SUM(F63:F65)*$F$18</f>
        <v>0</v>
      </c>
      <c r="G82" s="42">
        <f>SUM(G63:G65)*$F$18</f>
        <v>0</v>
      </c>
      <c r="H82" s="42">
        <f>SUM(H63:H65)*$F$18</f>
        <v>0</v>
      </c>
      <c r="I82" s="42">
        <f>SUM(I63:I65)*$F$18</f>
        <v>0</v>
      </c>
      <c r="J82" s="42">
        <f>SUM(J63:J65)*$F$18</f>
        <v>0</v>
      </c>
      <c r="K82" s="7"/>
    </row>
    <row r="83" spans="2:13" ht="18.75" x14ac:dyDescent="0.3">
      <c r="C83" s="74" t="s">
        <v>40</v>
      </c>
      <c r="D83" s="74"/>
      <c r="E83" s="43"/>
      <c r="F83" s="42">
        <f>HLOOKUP($F$19,$D$28:$M$51,8,FALSE)*$F$18</f>
        <v>353.01885091465624</v>
      </c>
      <c r="G83" s="42">
        <f>HLOOKUP($F$19,$D$28:$M$51,12,FALSE)*$F$18</f>
        <v>0</v>
      </c>
      <c r="H83" s="42">
        <f>HLOOKUP($F$19,$D$28:$M$51,16,FALSE)*$F$18</f>
        <v>0</v>
      </c>
      <c r="I83" s="42">
        <f>HLOOKUP($F$19,$D$28:$M$51,20,FALSE)*$F$18</f>
        <v>0</v>
      </c>
      <c r="J83" s="42">
        <f>HLOOKUP($F$19,$D$28:$M$51,24,FALSE)*$F$18</f>
        <v>0</v>
      </c>
      <c r="K83" s="7"/>
    </row>
    <row r="84" spans="2:13" ht="18.75" x14ac:dyDescent="0.3">
      <c r="C84" s="63" t="s">
        <v>41</v>
      </c>
      <c r="D84" s="63"/>
      <c r="E84" s="41"/>
      <c r="F84" s="42">
        <f>-PV($F$26/100,$F$19*3/4,0,$F$73,0)*$F$18-PV($F$26/100,$F$19,$F$74,0,0)*$F$18-(PV($F$26/100,$F$19,$F$75,0,0)*$F$18-PV($F$26/100,$F$53,$F$75,0,0)*$F$18)</f>
        <v>0</v>
      </c>
      <c r="G84" s="42">
        <f>-PV($F$26/100,$F$19*3/4,0,$G$73,0)*$F$18-PV($F$26/100,$F$19,$G$74,0,0)*$F$18-(PV($F$26/100,$F$19,$G$75,0,0)*$F$18-PV($F$26/100,$F$53,$G$75,0,0)*$F$18)</f>
        <v>0</v>
      </c>
      <c r="H84" s="42">
        <f>-PV($F$26/100,$F$19*3/4,0,$H$73,0)*$F$18-PV($F$26/100,$F$19,$H$74,0,0)*$F$18-(PV($F$26/100,$F$19,$H$75,0,0)*$F$18-PV($F$26/100,$F$53,$H$75,0,0)*$F$18)</f>
        <v>0</v>
      </c>
      <c r="I84" s="42">
        <f>-PV($F$26/100,$F$19*3/4,0,$I$73,0)*$F$18-PV($F$26/100,$F$19,$I$74,0,0)*$F$18-(PV($F$26/100,$F$19,$I$75,0,0)*$F$18-PV($F$26/100,$F$53,$I$75,0,0)*$F$18)</f>
        <v>0</v>
      </c>
      <c r="J84" s="42">
        <f>-PV($F$26/100,$F$19*3/4,0,$J$73,0)*$F$18-PV($F$26/100,$F$19,$J$74,0,0)*$F$18-(PV($F$26/100,$F$19,$J$75,0,0)*$F$18-PV($F$26/100,$F$53,$J$75,0,0)*$F$18)</f>
        <v>0</v>
      </c>
      <c r="K84" s="7"/>
    </row>
    <row r="85" spans="2:13" ht="18.75" x14ac:dyDescent="0.3">
      <c r="C85" s="74" t="s">
        <v>26</v>
      </c>
      <c r="D85" s="74"/>
      <c r="E85" s="43"/>
      <c r="F85" s="42">
        <f>-PV($F$26/100,$F$19, 0,$F$54,0)*$F$18</f>
        <v>0</v>
      </c>
      <c r="G85" s="42">
        <f>-PV($F$26/100,$F$19, 0,$F$54,0)*$F$18</f>
        <v>0</v>
      </c>
      <c r="H85" s="42">
        <f>-PV($F$26/100,$F$19, 0,$F$54,0)*$F$18</f>
        <v>0</v>
      </c>
      <c r="I85" s="42">
        <f>-PV($F$26/100,$F$19, 0,$F$54,0)*$F$18</f>
        <v>0</v>
      </c>
      <c r="J85" s="42">
        <f>-PV($F$26/100,$F$19, 0,$F$54,0)*$F$18</f>
        <v>0</v>
      </c>
      <c r="K85" s="7"/>
    </row>
    <row r="86" spans="2:13" s="4" customFormat="1" ht="19.899999999999999" customHeight="1" x14ac:dyDescent="0.35">
      <c r="B86" s="9"/>
      <c r="C86" s="72" t="s">
        <v>54</v>
      </c>
      <c r="D86" s="72"/>
      <c r="E86" s="16"/>
      <c r="F86" s="13">
        <f>F82+F83+F84+F85</f>
        <v>353.01885091465624</v>
      </c>
      <c r="G86" s="13">
        <f>G82+G83+G84+G85</f>
        <v>0</v>
      </c>
      <c r="H86" s="13">
        <f>H82+H83+H84+H85</f>
        <v>0</v>
      </c>
      <c r="I86" s="13">
        <f>I82+I83+I84+I85</f>
        <v>0</v>
      </c>
      <c r="J86" s="13">
        <f>J82+J83+J84+J85</f>
        <v>0</v>
      </c>
      <c r="K86" s="8"/>
    </row>
    <row r="87" spans="2:13" ht="10.15" customHeight="1" x14ac:dyDescent="0.25"/>
    <row r="88" spans="2:13" ht="3" customHeight="1" x14ac:dyDescent="0.25"/>
    <row r="90" spans="2:13" x14ac:dyDescent="0.25">
      <c r="C90" s="14"/>
      <c r="E90" s="32"/>
    </row>
    <row r="91" spans="2:13" x14ac:dyDescent="0.25">
      <c r="E91" s="32"/>
    </row>
    <row r="92" spans="2:13" x14ac:dyDescent="0.25">
      <c r="C92" s="11"/>
      <c r="E92" s="32"/>
    </row>
  </sheetData>
  <sheetProtection sheet="1" objects="1" scenarios="1"/>
  <mergeCells count="45">
    <mergeCell ref="C84:D84"/>
    <mergeCell ref="C85:D85"/>
    <mergeCell ref="C86:D86"/>
    <mergeCell ref="C68:D68"/>
    <mergeCell ref="C20:D20"/>
    <mergeCell ref="C75:D75"/>
    <mergeCell ref="C76:D76"/>
    <mergeCell ref="C82:D82"/>
    <mergeCell ref="C83:D83"/>
    <mergeCell ref="C64:D64"/>
    <mergeCell ref="C53:D53"/>
    <mergeCell ref="C22:D22"/>
    <mergeCell ref="F20:G20"/>
    <mergeCell ref="F21:G21"/>
    <mergeCell ref="C69:D69"/>
    <mergeCell ref="C73:D73"/>
    <mergeCell ref="C74:D74"/>
    <mergeCell ref="C65:D65"/>
    <mergeCell ref="C66:D66"/>
    <mergeCell ref="C67:D67"/>
    <mergeCell ref="C70:D70"/>
    <mergeCell ref="C71:D71"/>
    <mergeCell ref="C72:D72"/>
    <mergeCell ref="F53:G53"/>
    <mergeCell ref="C54:D54"/>
    <mergeCell ref="F54:G54"/>
    <mergeCell ref="C62:D62"/>
    <mergeCell ref="C63:D63"/>
    <mergeCell ref="B33:B35"/>
    <mergeCell ref="B37:B39"/>
    <mergeCell ref="B41:B43"/>
    <mergeCell ref="B45:B47"/>
    <mergeCell ref="B49:B51"/>
    <mergeCell ref="F22:G22"/>
    <mergeCell ref="C24:D24"/>
    <mergeCell ref="C25:D25"/>
    <mergeCell ref="F25:G25"/>
    <mergeCell ref="C26:D26"/>
    <mergeCell ref="F26:G26"/>
    <mergeCell ref="B2:I2"/>
    <mergeCell ref="C17:D17"/>
    <mergeCell ref="C18:D18"/>
    <mergeCell ref="F18:G18"/>
    <mergeCell ref="C19:D19"/>
    <mergeCell ref="F19:G19"/>
  </mergeCells>
  <pageMargins left="0.7" right="0.7" top="0.78740157499999996" bottom="0.78740157499999996"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DC6-8CA7-43FB-89F6-E8FFCEECBBDB}">
  <dimension ref="B2:B29"/>
  <sheetViews>
    <sheetView showGridLines="0" tabSelected="1" zoomScale="90" zoomScaleNormal="90" workbookViewId="0">
      <selection activeCell="B24" sqref="B24"/>
    </sheetView>
  </sheetViews>
  <sheetFormatPr baseColWidth="10" defaultRowHeight="15" x14ac:dyDescent="0.25"/>
  <cols>
    <col min="1" max="1" width="7.140625" customWidth="1"/>
    <col min="2" max="2" width="104.5703125" customWidth="1"/>
  </cols>
  <sheetData>
    <row r="2" spans="2:2" ht="30" x14ac:dyDescent="0.25">
      <c r="B2" s="86" t="s">
        <v>58</v>
      </c>
    </row>
    <row r="3" spans="2:2" x14ac:dyDescent="0.25">
      <c r="B3" s="86"/>
    </row>
    <row r="4" spans="2:2" ht="45" x14ac:dyDescent="0.25">
      <c r="B4" s="87" t="s">
        <v>59</v>
      </c>
    </row>
    <row r="5" spans="2:2" x14ac:dyDescent="0.25">
      <c r="B5" s="87"/>
    </row>
    <row r="6" spans="2:2" x14ac:dyDescent="0.25">
      <c r="B6" s="86" t="s">
        <v>60</v>
      </c>
    </row>
    <row r="7" spans="2:2" x14ac:dyDescent="0.25">
      <c r="B7" s="86"/>
    </row>
    <row r="8" spans="2:2" ht="60" x14ac:dyDescent="0.25">
      <c r="B8" s="88" t="s">
        <v>61</v>
      </c>
    </row>
    <row r="9" spans="2:2" x14ac:dyDescent="0.25">
      <c r="B9" s="90" t="s">
        <v>72</v>
      </c>
    </row>
    <row r="10" spans="2:2" x14ac:dyDescent="0.25">
      <c r="B10" s="88"/>
    </row>
    <row r="11" spans="2:2" ht="30" x14ac:dyDescent="0.25">
      <c r="B11" s="88" t="s">
        <v>62</v>
      </c>
    </row>
    <row r="12" spans="2:2" x14ac:dyDescent="0.25">
      <c r="B12" s="90" t="s">
        <v>71</v>
      </c>
    </row>
    <row r="13" spans="2:2" x14ac:dyDescent="0.25">
      <c r="B13" s="90"/>
    </row>
    <row r="14" spans="2:2" ht="45" x14ac:dyDescent="0.25">
      <c r="B14" s="88" t="s">
        <v>63</v>
      </c>
    </row>
    <row r="15" spans="2:2" x14ac:dyDescent="0.25">
      <c r="B15" s="88"/>
    </row>
    <row r="16" spans="2:2" ht="48" x14ac:dyDescent="0.25">
      <c r="B16" s="88" t="s">
        <v>64</v>
      </c>
    </row>
    <row r="17" spans="2:2" x14ac:dyDescent="0.25">
      <c r="B17" s="88"/>
    </row>
    <row r="18" spans="2:2" ht="60" x14ac:dyDescent="0.25">
      <c r="B18" s="88" t="s">
        <v>65</v>
      </c>
    </row>
    <row r="19" spans="2:2" x14ac:dyDescent="0.25">
      <c r="B19" s="88"/>
    </row>
    <row r="20" spans="2:2" x14ac:dyDescent="0.25">
      <c r="B20" s="86" t="s">
        <v>66</v>
      </c>
    </row>
    <row r="21" spans="2:2" x14ac:dyDescent="0.25">
      <c r="B21" s="86"/>
    </row>
    <row r="22" spans="2:2" ht="45" x14ac:dyDescent="0.25">
      <c r="B22" s="89" t="s">
        <v>67</v>
      </c>
    </row>
    <row r="23" spans="2:2" x14ac:dyDescent="0.25">
      <c r="B23" s="89"/>
    </row>
    <row r="24" spans="2:2" ht="105" x14ac:dyDescent="0.25">
      <c r="B24" s="89" t="s">
        <v>68</v>
      </c>
    </row>
    <row r="25" spans="2:2" x14ac:dyDescent="0.25">
      <c r="B25" s="89"/>
    </row>
    <row r="26" spans="2:2" ht="45" x14ac:dyDescent="0.25">
      <c r="B26" s="87" t="s">
        <v>69</v>
      </c>
    </row>
    <row r="27" spans="2:2" ht="60" x14ac:dyDescent="0.25">
      <c r="B27" s="87" t="s">
        <v>70</v>
      </c>
    </row>
    <row r="28" spans="2:2" x14ac:dyDescent="0.25">
      <c r="B28" s="89"/>
    </row>
    <row r="29" spans="2:2" x14ac:dyDescent="0.25">
      <c r="B29" s="89"/>
    </row>
  </sheetData>
  <sheetProtection sheet="1" objects="1" scenarios="1"/>
  <hyperlinks>
    <hyperlink ref="B12" r:id="rId1" display="https://www.oenb.at/isaweb/report.do?lang=DE&amp;report=2.1" xr:uid="{369F540C-6F6B-4E13-AD73-264B2BB78228}"/>
    <hyperlink ref="B9" r:id="rId2" display="https://www.e-control.at/statistik/e-statistik/archiv/marktstatistik/preisentwicklungen" xr:uid="{147E4DFF-1E72-46E4-8DA1-764FABCB309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Desktop-Computer &amp; Notebook</vt:lpstr>
      <vt:lpstr>Monitore</vt:lpstr>
      <vt:lpstr>Informationen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2022-04-18T13:11:10Z</cp:lastPrinted>
  <dcterms:created xsi:type="dcterms:W3CDTF">2022-03-02T12:14:28Z</dcterms:created>
  <dcterms:modified xsi:type="dcterms:W3CDTF">2022-08-18T11:53:53Z</dcterms:modified>
</cp:coreProperties>
</file>