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U:\69 Plattform naBe\09 Aktionsplan\LCC-Tools\Tools_Online\"/>
    </mc:Choice>
  </mc:AlternateContent>
  <xr:revisionPtr revIDLastSave="0" documentId="13_ncr:1_{78D110BA-AE8E-4DED-98D7-EE9C38B1F93C}" xr6:coauthVersionLast="47" xr6:coauthVersionMax="47" xr10:uidLastSave="{00000000-0000-0000-0000-000000000000}"/>
  <bookViews>
    <workbookView xWindow="-120" yWindow="-120" windowWidth="51840" windowHeight="21240" activeTab="2" xr2:uid="{00000000-000D-0000-FFFF-FFFF00000000}"/>
  </bookViews>
  <sheets>
    <sheet name="Desktop-Computer &amp; Notebook" sheetId="1" r:id="rId1"/>
    <sheet name="Monitore" sheetId="3" r:id="rId2"/>
    <sheet name="Informationen"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3" l="1"/>
  <c r="J85" i="3"/>
  <c r="I85" i="3"/>
  <c r="H85" i="3"/>
  <c r="G85" i="3"/>
  <c r="F85" i="3"/>
  <c r="J84" i="3"/>
  <c r="I84" i="3"/>
  <c r="H84" i="3"/>
  <c r="G84" i="3"/>
  <c r="F84" i="3"/>
  <c r="J82" i="3"/>
  <c r="I82" i="3"/>
  <c r="H82" i="3"/>
  <c r="G82" i="3"/>
  <c r="F82" i="3"/>
  <c r="M31" i="3"/>
  <c r="L31" i="3"/>
  <c r="K31" i="3"/>
  <c r="J31" i="3"/>
  <c r="I31" i="3"/>
  <c r="H31" i="3"/>
  <c r="G31" i="3"/>
  <c r="F31" i="3"/>
  <c r="E31" i="3"/>
  <c r="D31" i="3"/>
  <c r="D29" i="3"/>
  <c r="E29" i="3" s="1"/>
  <c r="F21" i="3" l="1"/>
  <c r="G70" i="3" s="1"/>
  <c r="D37" i="3" s="1"/>
  <c r="D38" i="3" s="1"/>
  <c r="D39" i="3" s="1"/>
  <c r="F70" i="3"/>
  <c r="D33" i="3" s="1"/>
  <c r="D34" i="3" s="1"/>
  <c r="D35" i="3" s="1"/>
  <c r="J70" i="3"/>
  <c r="D49" i="3" s="1"/>
  <c r="D50" i="3" s="1"/>
  <c r="D51" i="3" s="1"/>
  <c r="D30" i="3"/>
  <c r="E30" i="3" s="1"/>
  <c r="F29" i="3"/>
  <c r="J82" i="1"/>
  <c r="I82" i="1"/>
  <c r="H82" i="1"/>
  <c r="G82" i="1"/>
  <c r="F82" i="1"/>
  <c r="J81" i="1"/>
  <c r="I81" i="1"/>
  <c r="H81" i="1"/>
  <c r="G81" i="1"/>
  <c r="F81" i="1"/>
  <c r="E37" i="3" l="1"/>
  <c r="E38" i="3" s="1"/>
  <c r="E39" i="3" s="1"/>
  <c r="I70" i="3"/>
  <c r="F45" i="3" s="1"/>
  <c r="F46" i="3" s="1"/>
  <c r="H70" i="3"/>
  <c r="F41" i="3" s="1"/>
  <c r="F42" i="3" s="1"/>
  <c r="E49" i="3"/>
  <c r="E50" i="3" s="1"/>
  <c r="E51" i="3" s="1"/>
  <c r="E33" i="3"/>
  <c r="E34" i="3" s="1"/>
  <c r="E35" i="3"/>
  <c r="F49" i="3"/>
  <c r="F50" i="3" s="1"/>
  <c r="F33" i="3"/>
  <c r="F34" i="3" s="1"/>
  <c r="F37" i="3"/>
  <c r="F38" i="3" s="1"/>
  <c r="G29" i="3"/>
  <c r="F30" i="3"/>
  <c r="F79" i="1"/>
  <c r="E31" i="1"/>
  <c r="F31" i="1"/>
  <c r="G31" i="1"/>
  <c r="H31" i="1"/>
  <c r="I31" i="1"/>
  <c r="J31" i="1"/>
  <c r="K31" i="1"/>
  <c r="L31" i="1"/>
  <c r="M31" i="1"/>
  <c r="D31" i="1"/>
  <c r="D29" i="1"/>
  <c r="E29" i="1" s="1"/>
  <c r="E41" i="3" l="1"/>
  <c r="E42" i="3" s="1"/>
  <c r="D41" i="3"/>
  <c r="D42" i="3" s="1"/>
  <c r="D43" i="3" s="1"/>
  <c r="E43" i="3" s="1"/>
  <c r="F43" i="3" s="1"/>
  <c r="E45" i="3"/>
  <c r="E46" i="3" s="1"/>
  <c r="D45" i="3"/>
  <c r="D46" i="3" s="1"/>
  <c r="D47" i="3" s="1"/>
  <c r="F51" i="3"/>
  <c r="G30" i="3"/>
  <c r="F35" i="3"/>
  <c r="F39" i="3"/>
  <c r="G33" i="3"/>
  <c r="G34" i="3" s="1"/>
  <c r="G49" i="3"/>
  <c r="G50" i="3" s="1"/>
  <c r="G37" i="3"/>
  <c r="G38" i="3" s="1"/>
  <c r="G41" i="3"/>
  <c r="G42" i="3" s="1"/>
  <c r="H29" i="3"/>
  <c r="H30" i="3" s="1"/>
  <c r="G45" i="3"/>
  <c r="G46" i="3" s="1"/>
  <c r="D33" i="1"/>
  <c r="D34" i="1" s="1"/>
  <c r="D35" i="1" s="1"/>
  <c r="D37" i="1"/>
  <c r="D38" i="1" s="1"/>
  <c r="D39" i="1" s="1"/>
  <c r="D41" i="1"/>
  <c r="D42" i="1" s="1"/>
  <c r="D43" i="1" s="1"/>
  <c r="E37" i="1"/>
  <c r="E38" i="1" s="1"/>
  <c r="E49" i="1"/>
  <c r="E50" i="1" s="1"/>
  <c r="E41" i="1"/>
  <c r="E42" i="1" s="1"/>
  <c r="E33" i="1"/>
  <c r="E34" i="1" s="1"/>
  <c r="F29" i="1"/>
  <c r="E45" i="1"/>
  <c r="E46" i="1" s="1"/>
  <c r="D30" i="1"/>
  <c r="E30" i="1" s="1"/>
  <c r="D49" i="1"/>
  <c r="D50" i="1" s="1"/>
  <c r="D51" i="1" s="1"/>
  <c r="D45" i="1"/>
  <c r="D46" i="1" s="1"/>
  <c r="D47" i="1" s="1"/>
  <c r="E47" i="3" l="1"/>
  <c r="F47" i="3" s="1"/>
  <c r="G47" i="3" s="1"/>
  <c r="G35" i="3"/>
  <c r="G39" i="3"/>
  <c r="G43" i="3"/>
  <c r="G51" i="3"/>
  <c r="H49" i="3"/>
  <c r="H50" i="3" s="1"/>
  <c r="H33" i="3"/>
  <c r="H34" i="3" s="1"/>
  <c r="H37" i="3"/>
  <c r="H38" i="3" s="1"/>
  <c r="H41" i="3"/>
  <c r="H42" i="3" s="1"/>
  <c r="I29" i="3"/>
  <c r="H45" i="3"/>
  <c r="H46" i="3" s="1"/>
  <c r="E39" i="1"/>
  <c r="E43" i="1"/>
  <c r="E35" i="1"/>
  <c r="E51" i="1"/>
  <c r="F41" i="1"/>
  <c r="F42" i="1" s="1"/>
  <c r="G29" i="1"/>
  <c r="F45" i="1"/>
  <c r="F46" i="1" s="1"/>
  <c r="F37" i="1"/>
  <c r="F38" i="1" s="1"/>
  <c r="F33" i="1"/>
  <c r="F34" i="1" s="1"/>
  <c r="F49" i="1"/>
  <c r="F50" i="1" s="1"/>
  <c r="E47" i="1"/>
  <c r="F30" i="1"/>
  <c r="G79" i="1"/>
  <c r="H79" i="1"/>
  <c r="I79" i="1"/>
  <c r="J79" i="1"/>
  <c r="H35" i="3" l="1"/>
  <c r="H39" i="3"/>
  <c r="G83" i="3" s="1"/>
  <c r="G86" i="3" s="1"/>
  <c r="H43" i="3"/>
  <c r="H47" i="3"/>
  <c r="H51" i="3"/>
  <c r="H83" i="3"/>
  <c r="H86" i="3" s="1"/>
  <c r="I83" i="3"/>
  <c r="I86" i="3" s="1"/>
  <c r="J83" i="3"/>
  <c r="J86" i="3" s="1"/>
  <c r="F83" i="3"/>
  <c r="F86" i="3" s="1"/>
  <c r="I37" i="3"/>
  <c r="I38" i="3" s="1"/>
  <c r="I41" i="3"/>
  <c r="I42" i="3" s="1"/>
  <c r="J29" i="3"/>
  <c r="I45" i="3"/>
  <c r="I46" i="3" s="1"/>
  <c r="I49" i="3"/>
  <c r="I50" i="3" s="1"/>
  <c r="I51" i="3" s="1"/>
  <c r="I33" i="3"/>
  <c r="I34" i="3" s="1"/>
  <c r="I30" i="3"/>
  <c r="F39" i="1"/>
  <c r="F35" i="1"/>
  <c r="F43" i="1"/>
  <c r="G30" i="1"/>
  <c r="F51" i="1"/>
  <c r="H29" i="1"/>
  <c r="G49" i="1"/>
  <c r="G50" i="1" s="1"/>
  <c r="G45" i="1"/>
  <c r="G46" i="1" s="1"/>
  <c r="G41" i="1"/>
  <c r="G42" i="1" s="1"/>
  <c r="G33" i="1"/>
  <c r="G34" i="1" s="1"/>
  <c r="G37" i="1"/>
  <c r="G38" i="1" s="1"/>
  <c r="F47" i="1"/>
  <c r="I35" i="3" l="1"/>
  <c r="I43" i="3"/>
  <c r="I47" i="3"/>
  <c r="I39" i="3"/>
  <c r="J37" i="3"/>
  <c r="J38" i="3" s="1"/>
  <c r="J41" i="3"/>
  <c r="J42" i="3" s="1"/>
  <c r="K29" i="3"/>
  <c r="J45" i="3"/>
  <c r="J46" i="3" s="1"/>
  <c r="J49" i="3"/>
  <c r="J50" i="3" s="1"/>
  <c r="J51" i="3" s="1"/>
  <c r="J33" i="3"/>
  <c r="J34" i="3" s="1"/>
  <c r="J35" i="3" s="1"/>
  <c r="J30" i="3"/>
  <c r="G35" i="1"/>
  <c r="G39" i="1"/>
  <c r="G43" i="1"/>
  <c r="G51" i="1"/>
  <c r="I29" i="1"/>
  <c r="H49" i="1"/>
  <c r="H50" i="1" s="1"/>
  <c r="H33" i="1"/>
  <c r="H34" i="1" s="1"/>
  <c r="H45" i="1"/>
  <c r="H46" i="1" s="1"/>
  <c r="H37" i="1"/>
  <c r="H38" i="1" s="1"/>
  <c r="H41" i="1"/>
  <c r="H42" i="1" s="1"/>
  <c r="G47" i="1"/>
  <c r="H30" i="1"/>
  <c r="J47" i="3" l="1"/>
  <c r="J43" i="3"/>
  <c r="J39" i="3"/>
  <c r="K30" i="3"/>
  <c r="K41" i="3"/>
  <c r="K42" i="3" s="1"/>
  <c r="L29" i="3"/>
  <c r="L30" i="3" s="1"/>
  <c r="K45" i="3"/>
  <c r="K46" i="3" s="1"/>
  <c r="K49" i="3"/>
  <c r="K50" i="3" s="1"/>
  <c r="K51" i="3" s="1"/>
  <c r="K33" i="3"/>
  <c r="K34" i="3" s="1"/>
  <c r="K35" i="3" s="1"/>
  <c r="K37" i="3"/>
  <c r="K38" i="3" s="1"/>
  <c r="H35" i="1"/>
  <c r="F80" i="1" s="1"/>
  <c r="F83" i="1" s="1"/>
  <c r="H39" i="1"/>
  <c r="G80" i="1" s="1"/>
  <c r="G83" i="1" s="1"/>
  <c r="H43" i="1"/>
  <c r="H80" i="1" s="1"/>
  <c r="H83" i="1" s="1"/>
  <c r="H51" i="1"/>
  <c r="J80" i="1" s="1"/>
  <c r="J83" i="1" s="1"/>
  <c r="J29" i="1"/>
  <c r="I41" i="1"/>
  <c r="I42" i="1" s="1"/>
  <c r="I33" i="1"/>
  <c r="I34" i="1" s="1"/>
  <c r="I49" i="1"/>
  <c r="I50" i="1" s="1"/>
  <c r="I45" i="1"/>
  <c r="I46" i="1" s="1"/>
  <c r="I37" i="1"/>
  <c r="I38" i="1" s="1"/>
  <c r="I30" i="1"/>
  <c r="H47" i="1"/>
  <c r="I80" i="1" s="1"/>
  <c r="I83" i="1" s="1"/>
  <c r="K47" i="3" l="1"/>
  <c r="K43" i="3"/>
  <c r="K39" i="3"/>
  <c r="L41" i="3"/>
  <c r="L42" i="3" s="1"/>
  <c r="M29" i="3"/>
  <c r="L45" i="3"/>
  <c r="L46" i="3" s="1"/>
  <c r="L49" i="3"/>
  <c r="L50" i="3" s="1"/>
  <c r="L51" i="3" s="1"/>
  <c r="L33" i="3"/>
  <c r="L34" i="3" s="1"/>
  <c r="L35" i="3" s="1"/>
  <c r="L37" i="3"/>
  <c r="L38" i="3" s="1"/>
  <c r="I39" i="1"/>
  <c r="I35" i="1"/>
  <c r="I43" i="1"/>
  <c r="I51" i="1"/>
  <c r="K29" i="1"/>
  <c r="J45" i="1"/>
  <c r="J46" i="1" s="1"/>
  <c r="J37" i="1"/>
  <c r="J38" i="1" s="1"/>
  <c r="J49" i="1"/>
  <c r="J50" i="1" s="1"/>
  <c r="J41" i="1"/>
  <c r="J42" i="1" s="1"/>
  <c r="J33" i="1"/>
  <c r="J34" i="1" s="1"/>
  <c r="J35" i="1" s="1"/>
  <c r="I47" i="1"/>
  <c r="J30" i="1"/>
  <c r="L47" i="3" l="1"/>
  <c r="L43" i="3"/>
  <c r="L39" i="3"/>
  <c r="M45" i="3"/>
  <c r="M46" i="3" s="1"/>
  <c r="M49" i="3"/>
  <c r="M50" i="3" s="1"/>
  <c r="M51" i="3" s="1"/>
  <c r="M33" i="3"/>
  <c r="M34" i="3" s="1"/>
  <c r="M35" i="3" s="1"/>
  <c r="M37" i="3"/>
  <c r="M38" i="3" s="1"/>
  <c r="M41" i="3"/>
  <c r="M42" i="3" s="1"/>
  <c r="M30" i="3"/>
  <c r="J39" i="1"/>
  <c r="J43" i="1"/>
  <c r="J51" i="1"/>
  <c r="L29" i="1"/>
  <c r="K49" i="1"/>
  <c r="K50" i="1" s="1"/>
  <c r="K45" i="1"/>
  <c r="K46" i="1" s="1"/>
  <c r="K37" i="1"/>
  <c r="K38" i="1" s="1"/>
  <c r="K41" i="1"/>
  <c r="K42" i="1" s="1"/>
  <c r="K33" i="1"/>
  <c r="K34" i="1" s="1"/>
  <c r="K35" i="1" s="1"/>
  <c r="K30" i="1"/>
  <c r="J47" i="1"/>
  <c r="M43" i="3" l="1"/>
  <c r="M47" i="3"/>
  <c r="M39" i="3"/>
  <c r="K39" i="1"/>
  <c r="K51" i="1"/>
  <c r="K43" i="1"/>
  <c r="L30" i="1"/>
  <c r="M29" i="1"/>
  <c r="L49" i="1"/>
  <c r="L50" i="1" s="1"/>
  <c r="L45" i="1"/>
  <c r="L46" i="1" s="1"/>
  <c r="L37" i="1"/>
  <c r="L38" i="1" s="1"/>
  <c r="L41" i="1"/>
  <c r="L42" i="1" s="1"/>
  <c r="L33" i="1"/>
  <c r="L34" i="1" s="1"/>
  <c r="L35" i="1" s="1"/>
  <c r="K47" i="1"/>
  <c r="L39" i="1" l="1"/>
  <c r="L51" i="1"/>
  <c r="L43" i="1"/>
  <c r="M30" i="1"/>
  <c r="M33" i="1"/>
  <c r="M34" i="1" s="1"/>
  <c r="M35" i="1" s="1"/>
  <c r="M49" i="1"/>
  <c r="M50" i="1" s="1"/>
  <c r="M41" i="1"/>
  <c r="M42" i="1" s="1"/>
  <c r="M45" i="1"/>
  <c r="M46" i="1" s="1"/>
  <c r="M37" i="1"/>
  <c r="M38" i="1" s="1"/>
  <c r="M39" i="1" s="1"/>
  <c r="L47" i="1"/>
  <c r="M43" i="1" l="1"/>
  <c r="M51" i="1"/>
  <c r="M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Bauer Laura</author>
    <author>Angelika Tisch</author>
  </authors>
  <commentList>
    <comment ref="C12" authorId="0" shapeId="0" xr:uid="{B9DE63E6-45F6-4478-B052-FFA8E4050CCB}">
      <text>
        <r>
          <rPr>
            <sz val="9"/>
            <color indexed="81"/>
            <rFont val="Segoe UI"/>
            <family val="2"/>
          </rPr>
          <t>Finden Sie hier direkt weitere Informationen-</t>
        </r>
      </text>
    </comment>
    <comment ref="C22" authorId="1" shapeId="0" xr:uid="{00000000-0006-0000-0000-000002000000}">
      <text>
        <r>
          <rPr>
            <sz val="11"/>
            <color indexed="81"/>
            <rFont val="Calibri"/>
            <family val="2"/>
          </rPr>
          <t>Hier sind die Stromkosten Ihrer Organisation bzw. der Organisation einzutragen, von der die Geräte genutzt werden.</t>
        </r>
      </text>
    </comment>
    <comment ref="C25" authorId="1" shapeId="0" xr:uid="{00000000-0006-0000-0000-000003000000}">
      <text>
        <r>
          <rPr>
            <sz val="11"/>
            <color indexed="81"/>
            <rFont val="Calibri"/>
            <family val="2"/>
          </rPr>
          <t>Die zukünftigen Strompreisentwicklungen können z. B. auf Basis der Entwicklungen der vergangenen Jahre abgeschätzt werden. Die e-Control veröffentlicht Statistiken zur Strompreisentwicklung der vergangenen Jahre (https://www.e-control.at/statistik/strom/marktstatistik/preisentwicklung).</t>
        </r>
      </text>
    </comment>
    <comment ref="C26" authorId="1" shapeId="0" xr:uid="{00000000-0006-0000-0000-000004000000}">
      <text>
        <r>
          <rPr>
            <sz val="11"/>
            <color indexed="81"/>
            <rFont val="Calibri"/>
            <family val="2"/>
            <scheme val="minor"/>
          </rPr>
          <t>Die Österreichische Nationalbank informiert über die Entwicklung des Basiszinssatzes: https://www.oenb.at/isaweb/report.do?lang=DE&amp;report=2.1</t>
        </r>
      </text>
    </comment>
    <comment ref="C54" authorId="1" shapeId="0" xr:uid="{00000000-0006-0000-0000-000006000000}">
      <text>
        <r>
          <rPr>
            <sz val="11"/>
            <color indexed="81"/>
            <rFont val="Calibri"/>
            <family val="2"/>
          </rPr>
          <t>Wenn Sie planen, die Geräte nach der Nutzung zu verkaufen, so tragen Sie hier bitte den geschätzten Preis mit einem negativen Vorzeichen ein. Wenn Sie planen, die Geräte nach der Nutzung zu entsorgen, so tragen Sie hier bitte die geschätzten Entsorgungskosten ein.</t>
        </r>
        <r>
          <rPr>
            <sz val="9"/>
            <color indexed="81"/>
            <rFont val="Segoe UI"/>
            <family val="2"/>
          </rPr>
          <t xml:space="preserve">
</t>
        </r>
      </text>
    </comment>
    <comment ref="C63" authorId="1" shapeId="0" xr:uid="{00000000-0006-0000-0000-000007000000}">
      <text>
        <r>
          <rPr>
            <sz val="11"/>
            <color indexed="81"/>
            <rFont val="Calibri"/>
            <family val="2"/>
          </rPr>
          <t>Hier können einmalig anfallende Kosten wie die Installation der Geräte eingetragen werden, falls Sie nicht im Preis pro Stück inkludiert sind.</t>
        </r>
      </text>
    </comment>
    <comment ref="C64" authorId="1" shapeId="0" xr:uid="{00000000-0006-0000-0000-000008000000}">
      <text>
        <r>
          <rPr>
            <sz val="11"/>
            <color indexed="81"/>
            <rFont val="Calibri"/>
            <family val="2"/>
          </rPr>
          <t>Hier können die Gesamtkosten für die Garantie der Geräte eingetragen werden, wenn sie nicht im Anschaffungspreis enthalten sind.</t>
        </r>
      </text>
    </comment>
    <comment ref="C67" authorId="1" shapeId="0" xr:uid="{00000000-0006-0000-0000-000009000000}">
      <text>
        <r>
          <rPr>
            <sz val="11"/>
            <color indexed="81"/>
            <rFont val="Calibri"/>
            <family val="2"/>
          </rPr>
          <t xml:space="preserve">Der ETEC ist der jährliche Stromverbrauch des Computers für eine typische Nutzung (d. h., dass der Computer eine bestimmte Zeit an- und ausgeschalten ist bzw. sich im Sleep-Modus befindet). Der ETEC des Computers ist i. d. R. in den technischen Unterlagen enthalten.
</t>
        </r>
      </text>
    </comment>
    <comment ref="C69" authorId="1" shapeId="0" xr:uid="{00000000-0006-0000-0000-00000A000000}">
      <text>
        <r>
          <rPr>
            <sz val="11"/>
            <color indexed="81"/>
            <rFont val="Calibri"/>
            <family val="2"/>
            <scheme val="minor"/>
          </rPr>
          <t>Falls Sie die Wartungs- und Reparaturkosten berücksichtigen wollen, können Sie wählen:
- ob Sie sie in Form von einmaligen Kosten über die Nutzungsdauer des Geräts angeben und/oder
- in Form von jährlichen Kosten pro Gerät. 
- Zusätzlich können Sie die jährlichen Reparaturkosten für Geräte abschätzen, die mit Garantie beschafft wurden.Were, die Sie hier eintragen, berücksichtigen nur die Kosten, die außerhalb der Garantiezeit entstehen (wenn die Garantiezeit kürzer ist als die Nutzungsdauer).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Angelika Tisch</author>
  </authors>
  <commentList>
    <comment ref="C11" authorId="0" shapeId="0" xr:uid="{00000000-0006-0000-0100-000001000000}">
      <text>
        <r>
          <rPr>
            <sz val="9"/>
            <color indexed="81"/>
            <rFont val="Segoe UI"/>
            <family val="2"/>
          </rPr>
          <t xml:space="preserve">
</t>
        </r>
      </text>
    </comment>
    <comment ref="C22" authorId="0" shapeId="0" xr:uid="{00000000-0006-0000-0100-000002000000}">
      <text>
        <r>
          <rPr>
            <sz val="11"/>
            <color indexed="81"/>
            <rFont val="Calibri"/>
            <family val="2"/>
          </rPr>
          <t>Hier sind die Stromkosten Ihrer Organisation bzw. der Organisation einzutragen, von der die Geräte genutzt werden.</t>
        </r>
      </text>
    </comment>
    <comment ref="C25" authorId="0" shapeId="0" xr:uid="{00000000-0006-0000-0100-000003000000}">
      <text>
        <r>
          <rPr>
            <sz val="11"/>
            <color indexed="81"/>
            <rFont val="Calibri"/>
            <family val="2"/>
          </rPr>
          <t>Die zukünftigen Strompreisentwicklungen können z. B. auf Basis der Entwicklungen der vergangenen Jahre abgeschätzt werden. Die e-Control veröffentlicht Statistiken zur Strompreisentwicklung der vergangenen Jahre (https://www.e-control.at/statistik/strom/marktstatistik/preisentwicklung).</t>
        </r>
      </text>
    </comment>
    <comment ref="C26" authorId="0" shapeId="0" xr:uid="{00000000-0006-0000-0100-000004000000}">
      <text>
        <r>
          <rPr>
            <sz val="11"/>
            <color indexed="81"/>
            <rFont val="Calibri"/>
            <family val="2"/>
            <scheme val="minor"/>
          </rPr>
          <t>Die Österreichische Nationalbank informiert über die Entwicklung des Basiszinssatzes: https://www.oenb.at/isaweb/report.do?lang=DE&amp;report=2.1</t>
        </r>
      </text>
    </comment>
    <comment ref="C54" authorId="0" shapeId="0" xr:uid="{00000000-0006-0000-0100-000006000000}">
      <text>
        <r>
          <rPr>
            <sz val="11"/>
            <color indexed="81"/>
            <rFont val="Calibri"/>
            <family val="2"/>
          </rPr>
          <t>Wenn Sie planen, die Geräte nach der Nutzung zu verkaufen, so tragen Sie hier bitte den geschätzten Preis mit einem negativen Vorzeichen ein. Wenn Sie planen, die Geräte nach der Nutzung zu entsorgen, so tragen Sie hier bitte die geschätzten Entsorgungskosten ein.</t>
        </r>
        <r>
          <rPr>
            <sz val="9"/>
            <color indexed="81"/>
            <rFont val="Segoe UI"/>
            <family val="2"/>
          </rPr>
          <t xml:space="preserve">
</t>
        </r>
      </text>
    </comment>
    <comment ref="C64" authorId="0" shapeId="0" xr:uid="{00000000-0006-0000-0100-000007000000}">
      <text>
        <r>
          <rPr>
            <sz val="11"/>
            <color indexed="81"/>
            <rFont val="Calibri"/>
            <family val="2"/>
          </rPr>
          <t>Hier können einmalig anfallende Kosten wie die Installation der Geräte eingetragen werden, falls Sie nicht im Preis pro Stück inkludiert sind.</t>
        </r>
      </text>
    </comment>
    <comment ref="C65" authorId="0" shapeId="0" xr:uid="{00000000-0006-0000-0100-000008000000}">
      <text>
        <r>
          <rPr>
            <sz val="11"/>
            <color indexed="81"/>
            <rFont val="Calibri"/>
            <family val="2"/>
          </rPr>
          <t>Hier können die Gesamtkosten für die Garantie der Geräte eingetragen werden, wenn sie nicht im Anschaffungspreis enthalten sind.</t>
        </r>
      </text>
    </comment>
    <comment ref="C68" authorId="0" shapeId="0" xr:uid="{00000000-0006-0000-0100-000009000000}">
      <text>
        <r>
          <rPr>
            <sz val="11"/>
            <color indexed="81"/>
            <rFont val="Calibri"/>
            <family val="2"/>
          </rPr>
          <t xml:space="preserve">Der Stromverbrauch des Monitors im Ein-Zustand pro 1.000 Stunden ist auf der Energieverbrauchskennzeichnung dargestellt. Insgesamt stehen dort zwei Werte, der Stromverbrauch bei der Wiedergabe von SDR-Inhalten und der Stromverbrauch bei der Wiedergabe von HDR-Inhalten. Wir empfehlen die Verwendung des Wertes für die Wiedergabe der SDR-Inhalte.
</t>
        </r>
      </text>
    </comment>
    <comment ref="C69" authorId="0" shapeId="0" xr:uid="{00000000-0006-0000-0100-00000A000000}">
      <text>
        <r>
          <rPr>
            <sz val="11"/>
            <color indexed="81"/>
            <rFont val="Calibri"/>
            <family val="2"/>
            <scheme val="minor"/>
          </rPr>
          <t>Die Information zur Leistungsaufnahme des Geräts im Aus-Zustand oder im Bereitschaftszustand (in Watt) muss im Produktdatenblatt enthalten sein.</t>
        </r>
      </text>
    </comment>
    <comment ref="C70" authorId="0" shapeId="0" xr:uid="{00000000-0006-0000-0100-00000B000000}">
      <text>
        <r>
          <rPr>
            <sz val="11"/>
            <color indexed="81"/>
            <rFont val="Calibri"/>
            <family val="2"/>
          </rPr>
          <t xml:space="preserve">Der ETEC ist der jährliche Stromverbrauch des Computers für eine typische Nutzung (d. h., dass der Computer eine bestimmte Zeit an- und ausgeschalten ist bzw. sich im Sleep-Modus befindet). Der ETEC des Computers ist i. d. R. in den technischen Unterlagen enthalten.
</t>
        </r>
      </text>
    </comment>
    <comment ref="C72" authorId="0" shapeId="0" xr:uid="{00000000-0006-0000-0100-00000C000000}">
      <text>
        <r>
          <rPr>
            <sz val="11"/>
            <color indexed="81"/>
            <rFont val="Calibri"/>
            <family val="2"/>
            <scheme val="minor"/>
          </rPr>
          <t>Falls Sie die Wartungs- und Reparaturkosten berücksichtigen wollen, können Sie wählen:
- ob Sie sie in Form von einmaligen Kosten über die Nutzungsdauer des Geräts angeben und/oder
- in Form von jährlichen Kosten pro Gerät. 
- Zusätzlich können Sie die jährlichen Reparaturkosten für Geräte abschätzen, die mit Garantie beschafft wurden.Were, die Sie hier eintragen, berücksichtigen nur die Kosten, die außerhalb der Garantiezeit entstehen (wenn die Garantiezeit kürzer ist als die Nutzungsdauer).</t>
        </r>
      </text>
    </comment>
  </commentList>
</comments>
</file>

<file path=xl/sharedStrings.xml><?xml version="1.0" encoding="utf-8"?>
<sst xmlns="http://schemas.openxmlformats.org/spreadsheetml/2006/main" count="179" uniqueCount="73">
  <si>
    <t>Stück</t>
  </si>
  <si>
    <t>%</t>
  </si>
  <si>
    <t>Angebot 1</t>
  </si>
  <si>
    <t>Angebot 2</t>
  </si>
  <si>
    <t>Angebot 3</t>
  </si>
  <si>
    <t>Angebot 4</t>
  </si>
  <si>
    <t>Angebot 5</t>
  </si>
  <si>
    <t>€/Stück</t>
  </si>
  <si>
    <t>Stromkosten</t>
  </si>
  <si>
    <t>€/kWh</t>
  </si>
  <si>
    <t>Anzahl der zu beschaffenden Geräte</t>
  </si>
  <si>
    <t>Anschaffungskosten</t>
  </si>
  <si>
    <t xml:space="preserve">€/Stück </t>
  </si>
  <si>
    <t>€/Stück*Jahr</t>
  </si>
  <si>
    <t>Ergebnisse</t>
  </si>
  <si>
    <t>kWh/Jahr</t>
  </si>
  <si>
    <t>in Jahren</t>
  </si>
  <si>
    <t>Geplante Nutzungsdauer</t>
  </si>
  <si>
    <t>Dauer der Garantie</t>
  </si>
  <si>
    <t>Stromkosten (inkl. Gebühren und Steuern)</t>
  </si>
  <si>
    <t>Restwert bei Verkauf oder Kosten der Entsorgung</t>
  </si>
  <si>
    <t>Wartungs- und Reparaturkosten</t>
  </si>
  <si>
    <t>Einmalige Wartungs- und Reparaturkosten pro Gerät</t>
  </si>
  <si>
    <t>Anschaffungspreis pro Stück (inkl. Steuer)</t>
  </si>
  <si>
    <t xml:space="preserve">Einmalige Kosten für die Garantie </t>
  </si>
  <si>
    <t>Summe der Anschaffungskosten</t>
  </si>
  <si>
    <t>Summe des Restwerts bzw. der Entsorgungskosten</t>
  </si>
  <si>
    <t xml:space="preserve">Erforderliche Daten </t>
  </si>
  <si>
    <t xml:space="preserve">Optionale Daten </t>
  </si>
  <si>
    <t xml:space="preserve"> </t>
  </si>
  <si>
    <t>Jährliche Steigerung der Stromkosten</t>
  </si>
  <si>
    <t>Jahr</t>
  </si>
  <si>
    <t>Strompreis</t>
  </si>
  <si>
    <t>Summe des Strompreises</t>
  </si>
  <si>
    <t>Basiszinssatz</t>
  </si>
  <si>
    <t>Stromkosten diskontiert</t>
  </si>
  <si>
    <t>Summe Stromkosten</t>
  </si>
  <si>
    <t>Weitere Kosten, die im Zuge der Beschaffung einmalig anfallen</t>
  </si>
  <si>
    <t xml:space="preserve">Jährl. Wartungs- und Reparaturkosten pro Gerät </t>
  </si>
  <si>
    <t>Jährl. Reparaturkosten für den Teil der Nutzungsdauer außerhalb der Garantiezeit</t>
  </si>
  <si>
    <t>Summe der Stromkosten</t>
  </si>
  <si>
    <t>Summe der Wartungs- und Reparaturkosten</t>
  </si>
  <si>
    <t>Ist die obere rechte Ecke einer Zelle rot markiert, so befindet sich hier eine Erläuterung</t>
  </si>
  <si>
    <t>In den orangenen Feldern stehen die Ergebnisse der Berechnung</t>
  </si>
  <si>
    <t>Die hellgrünen Felder können optional befüllt werden (bereits eingetragene Werte können gelöscht oder überschrieben werden)</t>
  </si>
  <si>
    <t>Bitte befüllen Sie die dunkelgrünen Felder (bereits eingetragene Werte können gelöscht oder überschrieben werden)</t>
  </si>
  <si>
    <t>Anzahl der Stunden im Jahr, in denen sich das Gerät im Ein-Zustand befindet</t>
  </si>
  <si>
    <t>in Stunden (h)</t>
  </si>
  <si>
    <t>Anzahl der Stunden im Jahr, in denen sich das Gerät im Aus-Zustand befindet</t>
  </si>
  <si>
    <t>kWh/1.000 h</t>
  </si>
  <si>
    <t>Stromverbrauch im Ein-Zustand pro 1.000 h</t>
  </si>
  <si>
    <t>Jährlicher Stromverbrauch bei der oben angegebenen Nutzungsdauer</t>
  </si>
  <si>
    <t>W</t>
  </si>
  <si>
    <t>Leistungsaufnahme im Aus-Zustand oder im Bereitschaftszustand</t>
  </si>
  <si>
    <t>TCO der einzelnen Angebote</t>
  </si>
  <si>
    <t xml:space="preserve">Jährliche Wartungs- und Reparaturkosten pro Gerät </t>
  </si>
  <si>
    <t>Jährliche Reparaturkosten für den Teil der Nutzungsdauer außerhalb der Garantiezeit</t>
  </si>
  <si>
    <r>
      <t>Stromverbrauch des Geräts: E</t>
    </r>
    <r>
      <rPr>
        <vertAlign val="subscript"/>
        <sz val="11"/>
        <rFont val="Calibri"/>
        <family val="2"/>
        <scheme val="minor"/>
      </rPr>
      <t>TEC</t>
    </r>
  </si>
  <si>
    <t>Erläuterungen zum naBe-Tool zur Berechnung der Total-Cost-of-Ownership von Desktop-Computern und Notebooks</t>
  </si>
  <si>
    <t xml:space="preserve">Das vorliegende Tool wurde dafür entwickelt, um die Total-Cost-of-Ownership (TCO) von Desktop-Computern, Notebooks und Monitoren zu berechnen. Tragen Sie die in den grün hinterlegten Feldern Ihre Angaben ein. Bereits eingetragene Werte können Sie ersetzen oder beibehalten. </t>
  </si>
  <si>
    <t xml:space="preserve">Wo finden sich welche Werte? </t>
  </si>
  <si>
    <r>
      <t>Jährliche Steigerung der Stromkosten:</t>
    </r>
    <r>
      <rPr>
        <sz val="11"/>
        <color rgb="FF000000"/>
        <rFont val="Calibri"/>
        <family val="2"/>
        <scheme val="minor"/>
      </rPr>
      <t xml:space="preserve"> Der Wert ist mit deutlichen Unsicherheiten behaftet, da unklar ist, wie sich der Strompreis in Zukunft entwickeln wird. Eine Möglichkeit besteht darin, ihn auf Basis der Entwicklungen der vergangenen Jahre abzuschätzen. Die e-Control informiert über die Preisentwicklung von Strom in den vergangenen Jahren: </t>
    </r>
  </si>
  <si>
    <r>
      <t>Basiszinssatz</t>
    </r>
    <r>
      <rPr>
        <sz val="11"/>
        <color rgb="FF000000"/>
        <rFont val="Calibri"/>
        <family val="2"/>
        <scheme val="minor"/>
      </rPr>
      <t>: Der Basiszinssatz (bzw. Diskontsatz) kann beispielsweise auf der Webseite der Österreichischen Nationalbank abgerufen werden: Basis- und Referenzzinssätze der Oesterreichischen Nationalbank (oenb.at)</t>
    </r>
  </si>
  <si>
    <r>
      <t>Restwert bei Verkauf oder Kosten der Entsorgung</t>
    </r>
    <r>
      <rPr>
        <sz val="11"/>
        <color rgb="FF000000"/>
        <rFont val="Calibri"/>
        <family val="2"/>
        <scheme val="minor"/>
      </rPr>
      <t>: Hier kann ein Wert eingetragen werden, soweit Einnahmen beim Verkauf bzw. die entstehenden Kosten durch die Entsorgung von Alt-Geräte abgeschätzt werden kann. Wichtig ist, dass Sie bei einer etwaigen Einnahme im TCO-Tool ein negatives Vorzeichen eintragen.</t>
    </r>
  </si>
  <si>
    <r>
      <t>Stromverbrauch der Computer*:</t>
    </r>
    <r>
      <rPr>
        <sz val="11"/>
        <color rgb="FF000000"/>
        <rFont val="Calibri"/>
        <family val="2"/>
        <scheme val="minor"/>
      </rPr>
      <t xml:space="preserve"> Der E</t>
    </r>
    <r>
      <rPr>
        <vertAlign val="subscript"/>
        <sz val="11"/>
        <color rgb="FF000000"/>
        <rFont val="Calibri"/>
        <family val="2"/>
        <scheme val="minor"/>
      </rPr>
      <t>TEC-</t>
    </r>
    <r>
      <rPr>
        <sz val="11"/>
        <color rgb="FF000000"/>
        <rFont val="Calibri"/>
        <family val="2"/>
        <scheme val="minor"/>
      </rPr>
      <t>Wert ist der ermittelte Energieverbrauch (E</t>
    </r>
    <r>
      <rPr>
        <vertAlign val="subscript"/>
        <sz val="11"/>
        <color rgb="FF000000"/>
        <rFont val="Calibri"/>
        <family val="2"/>
        <scheme val="minor"/>
      </rPr>
      <t>TEC-</t>
    </r>
    <r>
      <rPr>
        <sz val="11"/>
        <color rgb="FF000000"/>
        <rFont val="Calibri"/>
        <family val="2"/>
        <scheme val="minor"/>
      </rPr>
      <t xml:space="preserve">Wert steht für „Typical Energy Consumption“) und lässt sich bei der Angebotseinholung abfragen bzw. recherchieren (im Produktdatenblatt, in der ECO Declaration auf der Herstellerwebseite). </t>
    </r>
  </si>
  <si>
    <r>
      <t>Stromverbrauch der Monitore**</t>
    </r>
    <r>
      <rPr>
        <sz val="11"/>
        <color rgb="FF000000"/>
        <rFont val="Calibri"/>
        <family val="2"/>
        <scheme val="minor"/>
      </rPr>
      <t xml:space="preserve">: Der Energieverbrauch muss auf dem Energielabel angegeben werden (= ist der Verbrauch im Ein-Zustand in kWh pro 1.000 h bei der Wiedergabe von SDR- und HDR-Inhalten). Das Produktdatenblatt des elektronischen Displays muss die Angaben zur Leistungsaufnahme im Aus-Zustand bzw. im Bereitschaftszustand (in Watt) enthalten. </t>
    </r>
  </si>
  <si>
    <t>Hinweise zum Tool</t>
  </si>
  <si>
    <t>Entsprechend der in § 92 BVergG 2018 definierten Lebenszykluskosten berechnet das vorliegende TCO-Tool die Lebenszykluskosten von Computern. Das TCO-Tool berücksichtigt allerdings nur die Kosten, die vom öffentlichen Auftraggeber oder anderen Nutzern der Leistung tatsächlich getragen werden.</t>
  </si>
  <si>
    <t>Das Tool kann sowohl für eine statische als auch eine dynamische Investitionsrechnung verwendet werden. Bei der statischen Investitionsrechnung wird der Zeitwert des Geldes nicht berücksichtigt. Hier wird z. B. angenommen, dass eine Zahlung über 50 Euro, die in zwei Jahren getätigt wird, auch heute einen Wert von 50 Euro besitzt. Bei der dynamischen Investitionsrechnung wird der Zeitwert des Geldes berücksichtigt. Zukünftige Zahlungen werden dabei mit dem Basiszinssatz auf den gegenwärtigen Zeitpunkt ab- bzw. aufgezinst. Wird beim Basiszinssatz (in Zelle F26 des TCO-Tools) der Wert "0" eingegeben, so ist die Investitionsrechnung statisch, wird ein Wert ungleich "0" angegeben, so ist sie dynamisch (Kapitalwertmethode).</t>
  </si>
  <si>
    <t>* Siehe Verordnung (EU) Nr. 617/2013 der Kommission vom 26. Juni 2013 zur Durchführung der Richtlinie 2009/125/EG des Europäischen Parlaments und des Rates in Hinblick auf die Festlegung von Anforderungen an die umweltgerechte Gestaltung von Computern und Computerservern. Abl. Nr. L 175 vom 27.06.2013, S. 13</t>
  </si>
  <si>
    <t xml:space="preserve">** Siehe Delegierte Verordnung (EU) Nr.2019/2013 der Kommission vom 11. März 2019 zur Ergänzung der Verordnung (EU) 2017/1369 des Europäischen Parlaments und des Rates in Bezug auf die Energieverbrauchskennzeichnung elektronischer Displays und zur Aufhebung der Delegierten Verordnung (EU) Nr. 1062/2010 der Kommission. ABl. Nr. L 315 vom 5.12.2019, S. 1 </t>
  </si>
  <si>
    <t>Basis- und Referenzzinssätze der Oesterreichischen Nationalbank (oenb.at)</t>
  </si>
  <si>
    <t>Preisentwicklungen - www.e-control.at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</si>
</sst>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
    <numFmt numFmtId="165" formatCode="#,##0.00\ &quot;€&quot;"/>
  </numFmts>
  <fonts count="35" x14ac:knownFonts="1">
    <font>
      <sz val="11"/>
      <color theme="1"/>
      <name val="Calibri"/>
      <family val="2"/>
      <scheme val="minor"/>
    </font>
    <font>
      <sz val="11"/>
      <color theme="0"/>
      <name val="Calibri"/>
      <family val="2"/>
      <scheme val="minor"/>
    </font>
    <font>
      <sz val="9"/>
      <name val="Arial"/>
      <family val="2"/>
    </font>
    <font>
      <sz val="14"/>
      <name val="Arial"/>
      <family val="2"/>
    </font>
    <font>
      <sz val="10"/>
      <name val="Arial"/>
      <family val="2"/>
    </font>
    <font>
      <b/>
      <sz val="9"/>
      <color indexed="18"/>
      <name val="Arial"/>
      <family val="2"/>
    </font>
    <font>
      <b/>
      <sz val="16"/>
      <color theme="0"/>
      <name val="Calibri"/>
      <family val="2"/>
      <scheme val="minor"/>
    </font>
    <font>
      <sz val="14"/>
      <color theme="0"/>
      <name val="Calibri"/>
      <family val="2"/>
      <scheme val="minor"/>
    </font>
    <font>
      <sz val="16"/>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16"/>
      <color theme="1"/>
      <name val="Calibri"/>
      <family val="2"/>
      <scheme val="minor"/>
    </font>
    <font>
      <sz val="9"/>
      <color indexed="81"/>
      <name val="Segoe UI"/>
      <family val="2"/>
    </font>
    <font>
      <b/>
      <sz val="11"/>
      <color theme="1"/>
      <name val="Calibri"/>
      <family val="2"/>
      <scheme val="minor"/>
    </font>
    <font>
      <sz val="12"/>
      <name val="Calibri"/>
      <family val="2"/>
      <scheme val="minor"/>
    </font>
    <font>
      <sz val="11"/>
      <color indexed="81"/>
      <name val="Calibri"/>
      <family val="2"/>
    </font>
    <font>
      <b/>
      <sz val="12"/>
      <name val="Calibri"/>
      <family val="2"/>
      <scheme val="minor"/>
    </font>
    <font>
      <i/>
      <sz val="11"/>
      <color theme="1"/>
      <name val="Calibri"/>
      <family val="2"/>
      <scheme val="minor"/>
    </font>
    <font>
      <sz val="11"/>
      <color indexed="81"/>
      <name val="Calibri"/>
      <family val="2"/>
      <scheme val="minor"/>
    </font>
    <font>
      <sz val="10"/>
      <color theme="9" tint="-0.249977111117893"/>
      <name val="Calibri"/>
      <family val="2"/>
      <scheme val="minor"/>
    </font>
    <font>
      <sz val="11"/>
      <name val="Calibri"/>
      <family val="2"/>
      <scheme val="minor"/>
    </font>
    <font>
      <b/>
      <sz val="11"/>
      <name val="Calibri"/>
      <family val="2"/>
      <scheme val="minor"/>
    </font>
    <font>
      <vertAlign val="subscript"/>
      <sz val="11"/>
      <name val="Calibri"/>
      <family val="2"/>
      <scheme val="minor"/>
    </font>
    <font>
      <i/>
      <sz val="12"/>
      <color theme="1"/>
      <name val="Calibri"/>
      <family val="2"/>
      <scheme val="minor"/>
    </font>
    <font>
      <i/>
      <sz val="11"/>
      <name val="Calibri"/>
      <family val="2"/>
      <scheme val="minor"/>
    </font>
    <font>
      <b/>
      <i/>
      <sz val="11"/>
      <color theme="1"/>
      <name val="Calibri"/>
      <family val="2"/>
      <scheme val="minor"/>
    </font>
    <font>
      <b/>
      <u/>
      <sz val="11"/>
      <color rgb="FF000000"/>
      <name val="Calibri"/>
      <family val="2"/>
      <scheme val="minor"/>
    </font>
    <font>
      <b/>
      <sz val="11"/>
      <color rgb="FF000000"/>
      <name val="Calibri"/>
      <family val="2"/>
      <scheme val="minor"/>
    </font>
    <font>
      <i/>
      <sz val="11"/>
      <color rgb="FF000000"/>
      <name val="Calibri"/>
      <family val="2"/>
      <scheme val="minor"/>
    </font>
    <font>
      <sz val="11"/>
      <color rgb="FF000000"/>
      <name val="Calibri"/>
      <family val="2"/>
      <scheme val="minor"/>
    </font>
    <font>
      <vertAlign val="subscrip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indexed="8"/>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9">
    <border>
      <left/>
      <right/>
      <top/>
      <bottom/>
      <diagonal/>
    </border>
    <border>
      <left style="thin">
        <color indexed="60"/>
      </left>
      <right style="thin">
        <color indexed="60"/>
      </right>
      <top style="thin">
        <color indexed="60"/>
      </top>
      <bottom style="thin">
        <color indexed="60"/>
      </bottom>
      <diagonal/>
    </border>
    <border>
      <left style="medium">
        <color indexed="8"/>
      </left>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2" borderId="0"/>
    <xf numFmtId="0" fontId="4" fillId="2" borderId="0">
      <alignment vertical="top"/>
    </xf>
    <xf numFmtId="0" fontId="5" fillId="2" borderId="2" applyNumberFormat="0" applyAlignment="0" applyProtection="0">
      <protection locked="0"/>
    </xf>
    <xf numFmtId="0" fontId="2" fillId="0" borderId="1"/>
    <xf numFmtId="0" fontId="34" fillId="0" borderId="0" applyNumberFormat="0" applyFill="0" applyBorder="0" applyAlignment="0" applyProtection="0"/>
  </cellStyleXfs>
  <cellXfs count="91">
    <xf numFmtId="0" fontId="0" fillId="0" borderId="0" xfId="0"/>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4" fillId="0" borderId="0" xfId="0" applyFont="1"/>
    <xf numFmtId="0" fontId="6" fillId="0" borderId="0" xfId="0" applyFont="1" applyAlignment="1">
      <alignment vertical="center"/>
    </xf>
    <xf numFmtId="0" fontId="1" fillId="0" borderId="0" xfId="0" applyFont="1"/>
    <xf numFmtId="0" fontId="12" fillId="0" borderId="0" xfId="0" applyFont="1" applyAlignment="1">
      <alignment horizontal="center"/>
    </xf>
    <xf numFmtId="0" fontId="14" fillId="0" borderId="0" xfId="0" applyFont="1" applyAlignment="1">
      <alignment horizontal="center"/>
    </xf>
    <xf numFmtId="0" fontId="8" fillId="0" borderId="0" xfId="0" applyFont="1"/>
    <xf numFmtId="0" fontId="7" fillId="0" borderId="0" xfId="0" applyFont="1"/>
    <xf numFmtId="0" fontId="16" fillId="0" borderId="0" xfId="0" applyFont="1"/>
    <xf numFmtId="0" fontId="17" fillId="0" borderId="0" xfId="0" applyFont="1" applyAlignment="1">
      <alignment horizontal="left"/>
    </xf>
    <xf numFmtId="165" fontId="10" fillId="6" borderId="3" xfId="0" applyNumberFormat="1" applyFont="1" applyFill="1" applyBorder="1" applyAlignment="1">
      <alignment horizontal="center" vertical="center"/>
    </xf>
    <xf numFmtId="0" fontId="20" fillId="0" borderId="0" xfId="0" applyFont="1"/>
    <xf numFmtId="0" fontId="10" fillId="0" borderId="0" xfId="0" applyFont="1" applyAlignment="1">
      <alignment vertical="center"/>
    </xf>
    <xf numFmtId="0" fontId="19" fillId="0" borderId="6" xfId="0" applyFont="1" applyBorder="1" applyAlignment="1">
      <alignment horizontal="left"/>
    </xf>
    <xf numFmtId="0" fontId="10" fillId="0" borderId="0" xfId="0" applyFont="1" applyAlignment="1">
      <alignment horizontal="left" vertical="center"/>
    </xf>
    <xf numFmtId="0" fontId="9" fillId="0" borderId="0" xfId="0" applyFont="1" applyAlignment="1">
      <alignment horizontal="left"/>
    </xf>
    <xf numFmtId="0" fontId="11" fillId="0" borderId="0" xfId="0" applyFont="1" applyAlignment="1">
      <alignment horizontal="left" vertical="center"/>
    </xf>
    <xf numFmtId="0" fontId="0" fillId="5" borderId="7" xfId="0" applyFill="1" applyBorder="1"/>
    <xf numFmtId="0" fontId="16" fillId="5" borderId="7" xfId="0" applyFont="1" applyFill="1" applyBorder="1" applyAlignment="1">
      <alignment horizontal="center"/>
    </xf>
    <xf numFmtId="0" fontId="10" fillId="5" borderId="7" xfId="0" applyFont="1" applyFill="1" applyBorder="1" applyAlignment="1">
      <alignment horizontal="center"/>
    </xf>
    <xf numFmtId="4" fontId="0" fillId="5" borderId="7" xfId="0" applyNumberFormat="1" applyFill="1" applyBorder="1" applyAlignment="1">
      <alignment horizontal="center"/>
    </xf>
    <xf numFmtId="4" fontId="9" fillId="5" borderId="7" xfId="0" applyNumberFormat="1" applyFont="1" applyFill="1" applyBorder="1" applyAlignment="1">
      <alignment horizontal="center"/>
    </xf>
    <xf numFmtId="2" fontId="0" fillId="5" borderId="7" xfId="0" applyNumberFormat="1" applyFill="1" applyBorder="1" applyAlignment="1">
      <alignment horizontal="center"/>
    </xf>
    <xf numFmtId="2" fontId="17" fillId="5" borderId="7" xfId="0" applyNumberFormat="1" applyFont="1" applyFill="1" applyBorder="1" applyAlignment="1">
      <alignment horizontal="center"/>
    </xf>
    <xf numFmtId="2" fontId="9" fillId="5" borderId="7" xfId="0" applyNumberFormat="1" applyFont="1" applyFill="1" applyBorder="1" applyAlignment="1">
      <alignment horizontal="center"/>
    </xf>
    <xf numFmtId="0" fontId="22" fillId="5" borderId="7" xfId="0" applyFont="1" applyFill="1" applyBorder="1" applyAlignment="1">
      <alignment horizontal="center" vertical="center" textRotation="90"/>
    </xf>
    <xf numFmtId="3" fontId="9" fillId="4" borderId="3" xfId="0" applyNumberFormat="1" applyFont="1" applyFill="1" applyBorder="1" applyAlignment="1">
      <alignment horizontal="center"/>
    </xf>
    <xf numFmtId="0" fontId="17" fillId="3" borderId="3" xfId="0" applyFont="1" applyFill="1" applyBorder="1" applyAlignment="1">
      <alignment horizontal="center"/>
    </xf>
    <xf numFmtId="8" fontId="0" fillId="0" borderId="0" xfId="0" applyNumberFormat="1"/>
    <xf numFmtId="4" fontId="0" fillId="0" borderId="0" xfId="0" applyNumberFormat="1"/>
    <xf numFmtId="0" fontId="0" fillId="6" borderId="3" xfId="0" applyFill="1" applyBorder="1"/>
    <xf numFmtId="0" fontId="23" fillId="0" borderId="0" xfId="0" applyFont="1"/>
    <xf numFmtId="0" fontId="23" fillId="5" borderId="7" xfId="0" applyFont="1" applyFill="1" applyBorder="1" applyAlignment="1">
      <alignment horizontal="left"/>
    </xf>
    <xf numFmtId="0" fontId="0" fillId="5" borderId="7" xfId="0" applyFill="1" applyBorder="1" applyAlignment="1">
      <alignment horizontal="center"/>
    </xf>
    <xf numFmtId="2" fontId="23" fillId="5" borderId="7" xfId="0" applyNumberFormat="1" applyFont="1" applyFill="1" applyBorder="1" applyAlignment="1">
      <alignment horizontal="center"/>
    </xf>
    <xf numFmtId="0" fontId="0" fillId="0" borderId="0" xfId="0" applyAlignment="1">
      <alignment horizontal="center"/>
    </xf>
    <xf numFmtId="0" fontId="23" fillId="0" borderId="0" xfId="0" applyFont="1" applyAlignment="1">
      <alignment horizontal="left"/>
    </xf>
    <xf numFmtId="0" fontId="24" fillId="5" borderId="7" xfId="0" applyFont="1" applyFill="1" applyBorder="1" applyAlignment="1">
      <alignment horizontal="left"/>
    </xf>
    <xf numFmtId="0" fontId="0" fillId="0" borderId="6" xfId="0" applyBorder="1" applyAlignment="1">
      <alignment horizontal="left"/>
    </xf>
    <xf numFmtId="165" fontId="23" fillId="5" borderId="3" xfId="0" applyNumberFormat="1" applyFont="1" applyFill="1" applyBorder="1" applyAlignment="1">
      <alignment horizontal="center"/>
    </xf>
    <xf numFmtId="0" fontId="23" fillId="0" borderId="6" xfId="0" applyFont="1" applyBorder="1" applyAlignment="1">
      <alignment horizontal="left"/>
    </xf>
    <xf numFmtId="0" fontId="0" fillId="0" borderId="8" xfId="0" applyBorder="1"/>
    <xf numFmtId="0" fontId="0" fillId="0" borderId="0" xfId="0" applyProtection="1">
      <protection locked="0"/>
    </xf>
    <xf numFmtId="0" fontId="20" fillId="0" borderId="0" xfId="0" applyFont="1" applyAlignment="1" applyProtection="1">
      <alignment horizontal="center"/>
      <protection locked="0"/>
    </xf>
    <xf numFmtId="0" fontId="28" fillId="5" borderId="7" xfId="0" applyFont="1" applyFill="1" applyBorder="1" applyAlignment="1" applyProtection="1">
      <alignment horizontal="center"/>
      <protection locked="0"/>
    </xf>
    <xf numFmtId="4" fontId="20" fillId="5" borderId="7" xfId="0" applyNumberFormat="1" applyFont="1" applyFill="1" applyBorder="1" applyAlignment="1" applyProtection="1">
      <alignment horizontal="center"/>
      <protection locked="0"/>
    </xf>
    <xf numFmtId="2" fontId="20" fillId="5" borderId="7" xfId="0" applyNumberFormat="1" applyFont="1" applyFill="1" applyBorder="1" applyAlignment="1" applyProtection="1">
      <alignment horizontal="center"/>
      <protection locked="0"/>
    </xf>
    <xf numFmtId="0" fontId="20" fillId="5" borderId="7" xfId="0" applyFont="1" applyFill="1" applyBorder="1" applyAlignment="1" applyProtection="1">
      <alignment horizontal="center"/>
      <protection locked="0"/>
    </xf>
    <xf numFmtId="2" fontId="27" fillId="5" borderId="7" xfId="0" applyNumberFormat="1" applyFont="1" applyFill="1" applyBorder="1" applyAlignment="1" applyProtection="1">
      <alignment horizontal="center"/>
      <protection locked="0"/>
    </xf>
    <xf numFmtId="165" fontId="20" fillId="4" borderId="3" xfId="0" applyNumberFormat="1" applyFont="1" applyFill="1" applyBorder="1" applyAlignment="1" applyProtection="1">
      <alignment horizontal="center"/>
      <protection locked="0"/>
    </xf>
    <xf numFmtId="165" fontId="0" fillId="4" borderId="3" xfId="0" applyNumberFormat="1" applyFill="1" applyBorder="1" applyAlignment="1" applyProtection="1">
      <alignment horizontal="center"/>
      <protection locked="0"/>
    </xf>
    <xf numFmtId="165" fontId="20" fillId="3" borderId="3" xfId="0" applyNumberFormat="1" applyFont="1" applyFill="1" applyBorder="1" applyAlignment="1" applyProtection="1">
      <alignment horizontal="center"/>
      <protection locked="0"/>
    </xf>
    <xf numFmtId="165" fontId="0" fillId="3" borderId="3" xfId="0" applyNumberFormat="1" applyFill="1" applyBorder="1" applyAlignment="1" applyProtection="1">
      <alignment horizontal="center"/>
      <protection locked="0"/>
    </xf>
    <xf numFmtId="0" fontId="26" fillId="0" borderId="0" xfId="0" applyFont="1" applyProtection="1">
      <protection locked="0"/>
    </xf>
    <xf numFmtId="0" fontId="9" fillId="0" borderId="0" xfId="0" applyFont="1" applyProtection="1">
      <protection locked="0"/>
    </xf>
    <xf numFmtId="164" fontId="20" fillId="4" borderId="3" xfId="0" applyNumberFormat="1" applyFont="1" applyFill="1" applyBorder="1" applyAlignment="1" applyProtection="1">
      <alignment horizontal="center"/>
      <protection locked="0"/>
    </xf>
    <xf numFmtId="164" fontId="0" fillId="4" borderId="3" xfId="0" applyNumberFormat="1" applyFill="1" applyBorder="1" applyAlignment="1" applyProtection="1">
      <alignment horizontal="center"/>
      <protection locked="0"/>
    </xf>
    <xf numFmtId="164" fontId="26" fillId="5" borderId="3" xfId="0" applyNumberFormat="1" applyFont="1" applyFill="1" applyBorder="1" applyAlignment="1" applyProtection="1">
      <alignment horizontal="center"/>
      <protection locked="0"/>
    </xf>
    <xf numFmtId="164" fontId="9" fillId="5" borderId="3" xfId="0" applyNumberFormat="1" applyFont="1" applyFill="1" applyBorder="1" applyAlignment="1" applyProtection="1">
      <alignment horizontal="center"/>
      <protection locked="0"/>
    </xf>
    <xf numFmtId="0" fontId="20" fillId="0" borderId="0" xfId="0" applyFont="1" applyProtection="1">
      <protection locked="0"/>
    </xf>
    <xf numFmtId="0" fontId="0" fillId="0" borderId="0" xfId="0" applyAlignment="1">
      <alignment horizontal="left"/>
    </xf>
    <xf numFmtId="0" fontId="10" fillId="0" borderId="0" xfId="0" applyFont="1" applyAlignment="1">
      <alignment vertical="center"/>
    </xf>
    <xf numFmtId="0" fontId="22" fillId="5" borderId="7" xfId="0" applyFont="1" applyFill="1" applyBorder="1" applyAlignment="1">
      <alignment horizontal="center" vertical="center" textRotation="90"/>
    </xf>
    <xf numFmtId="0" fontId="27" fillId="3" borderId="4" xfId="0" applyFont="1" applyFill="1" applyBorder="1" applyAlignment="1" applyProtection="1">
      <alignment horizontal="center"/>
      <protection locked="0"/>
    </xf>
    <xf numFmtId="0" fontId="27" fillId="3" borderId="5" xfId="0" applyFont="1" applyFill="1" applyBorder="1" applyAlignment="1" applyProtection="1">
      <alignment horizontal="center"/>
      <protection locked="0"/>
    </xf>
    <xf numFmtId="4" fontId="20" fillId="4" borderId="4" xfId="0" applyNumberFormat="1" applyFont="1" applyFill="1" applyBorder="1" applyAlignment="1" applyProtection="1">
      <alignment horizontal="center"/>
      <protection locked="0"/>
    </xf>
    <xf numFmtId="4" fontId="20" fillId="4" borderId="5" xfId="0" applyNumberFormat="1" applyFont="1" applyFill="1" applyBorder="1" applyAlignment="1" applyProtection="1">
      <alignment horizontal="center"/>
      <protection locked="0"/>
    </xf>
    <xf numFmtId="2" fontId="27" fillId="3" borderId="4" xfId="0" applyNumberFormat="1" applyFont="1" applyFill="1" applyBorder="1" applyAlignment="1" applyProtection="1">
      <alignment horizontal="center"/>
      <protection locked="0"/>
    </xf>
    <xf numFmtId="2" fontId="27" fillId="3" borderId="5" xfId="0" applyNumberFormat="1" applyFont="1" applyFill="1" applyBorder="1" applyAlignment="1" applyProtection="1">
      <alignment horizontal="center"/>
      <protection locked="0"/>
    </xf>
    <xf numFmtId="0" fontId="19" fillId="0" borderId="0" xfId="0" applyFont="1" applyAlignment="1">
      <alignment horizontal="left"/>
    </xf>
    <xf numFmtId="0" fontId="10" fillId="0" borderId="0" xfId="0" applyFont="1" applyAlignment="1">
      <alignment horizontal="left" vertical="center"/>
    </xf>
    <xf numFmtId="0" fontId="23" fillId="0" borderId="0" xfId="0" applyFont="1" applyAlignment="1">
      <alignment horizontal="left"/>
    </xf>
    <xf numFmtId="0" fontId="9" fillId="0" borderId="0" xfId="0" applyFont="1" applyAlignment="1">
      <alignment horizontal="left"/>
    </xf>
    <xf numFmtId="0" fontId="13" fillId="0" borderId="0" xfId="0" applyFont="1" applyAlignment="1">
      <alignment horizontal="left" vertical="center"/>
    </xf>
    <xf numFmtId="0" fontId="11" fillId="0" borderId="0" xfId="0" applyFont="1" applyAlignment="1">
      <alignment horizontal="left" vertical="center"/>
    </xf>
    <xf numFmtId="4" fontId="20" fillId="3" borderId="4" xfId="0" applyNumberFormat="1" applyFont="1" applyFill="1" applyBorder="1" applyAlignment="1" applyProtection="1">
      <alignment horizontal="center"/>
      <protection locked="0"/>
    </xf>
    <xf numFmtId="4" fontId="20" fillId="3" borderId="5" xfId="0" applyNumberFormat="1" applyFont="1" applyFill="1" applyBorder="1" applyAlignment="1" applyProtection="1">
      <alignment horizontal="center"/>
      <protection locked="0"/>
    </xf>
    <xf numFmtId="3" fontId="20" fillId="4" borderId="4" xfId="0" applyNumberFormat="1" applyFont="1" applyFill="1" applyBorder="1" applyAlignment="1" applyProtection="1">
      <alignment horizontal="center"/>
      <protection locked="0"/>
    </xf>
    <xf numFmtId="3" fontId="20" fillId="4" borderId="5" xfId="0" applyNumberFormat="1" applyFont="1" applyFill="1" applyBorder="1" applyAlignment="1" applyProtection="1">
      <alignment horizontal="center"/>
      <protection locked="0"/>
    </xf>
    <xf numFmtId="164" fontId="20" fillId="4" borderId="4" xfId="0" applyNumberFormat="1" applyFont="1" applyFill="1" applyBorder="1" applyAlignment="1" applyProtection="1">
      <alignment horizontal="center"/>
      <protection locked="0"/>
    </xf>
    <xf numFmtId="164" fontId="20" fillId="4" borderId="5" xfId="0" applyNumberFormat="1" applyFont="1" applyFill="1" applyBorder="1" applyAlignment="1" applyProtection="1">
      <alignment horizontal="center"/>
      <protection locked="0"/>
    </xf>
    <xf numFmtId="3" fontId="20" fillId="5" borderId="4" xfId="0" applyNumberFormat="1" applyFont="1" applyFill="1" applyBorder="1" applyAlignment="1" applyProtection="1">
      <alignment horizontal="center"/>
      <protection locked="0"/>
    </xf>
    <xf numFmtId="3" fontId="20" fillId="5" borderId="5" xfId="0" applyNumberFormat="1" applyFont="1" applyFill="1" applyBorder="1" applyAlignment="1" applyProtection="1">
      <alignment horizontal="center"/>
      <protection locked="0"/>
    </xf>
    <xf numFmtId="0" fontId="29"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4" fillId="0" borderId="0" xfId="5"/>
  </cellXfs>
  <cellStyles count="6">
    <cellStyle name="Link" xfId="5" builtinId="8"/>
    <cellStyle name="Rubrik textsida" xfId="1" xr:uid="{00000000-0005-0000-0000-000000000000}"/>
    <cellStyle name="Standard" xfId="0" builtinId="0"/>
    <cellStyle name="Tabell" xfId="4" xr:uid="{00000000-0005-0000-0000-000002000000}"/>
    <cellStyle name="Tabellsumma" xfId="3" xr:uid="{00000000-0005-0000-0000-000003000000}"/>
    <cellStyle name="Underrubrik tabell" xfId="2" xr:uid="{00000000-0005-0000-0000-000004000000}"/>
  </cellStyles>
  <dxfs count="0"/>
  <tableStyles count="0" defaultTableStyle="TableStyleMedium2" defaultPivotStyle="PivotStyleLight16"/>
  <colors>
    <mruColors>
      <color rgb="FF98A9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194326</xdr:colOff>
      <xdr:row>1</xdr:row>
      <xdr:rowOff>48403</xdr:rowOff>
    </xdr:from>
    <xdr:to>
      <xdr:col>11</xdr:col>
      <xdr:colOff>48637</xdr:colOff>
      <xdr:row>3</xdr:row>
      <xdr:rowOff>43014</xdr:rowOff>
    </xdr:to>
    <xdr:sp macro="" textlink="">
      <xdr:nvSpPr>
        <xdr:cNvPr id="5" name="Titel 1">
          <a:extLst>
            <a:ext uri="{FF2B5EF4-FFF2-40B4-BE49-F238E27FC236}">
              <a16:creationId xmlns:a16="http://schemas.microsoft.com/office/drawing/2014/main" id="{00000000-0008-0000-0000-000005000000}"/>
            </a:ext>
          </a:extLst>
        </xdr:cNvPr>
        <xdr:cNvSpPr>
          <a:spLocks noGrp="1"/>
        </xdr:cNvSpPr>
      </xdr:nvSpPr>
      <xdr:spPr>
        <a:xfrm>
          <a:off x="194326" y="109201"/>
          <a:ext cx="12672529" cy="420196"/>
        </a:xfrm>
        <a:prstGeom prst="rect">
          <a:avLst/>
        </a:prstGeom>
      </xdr:spPr>
      <xdr:txBody>
        <a:bodyPr wrap="square">
          <a:noAutofit/>
        </a:bodyPr>
        <a:lstStyle>
          <a:lvl1pPr algn="l" defTabSz="914400" rtl="0" eaLnBrk="1" latinLnBrk="0" hangingPunct="1">
            <a:lnSpc>
              <a:spcPct val="90000"/>
            </a:lnSpc>
            <a:spcBef>
              <a:spcPct val="0"/>
            </a:spcBef>
            <a:buNone/>
            <a:defRPr sz="2800" b="1" kern="1200">
              <a:solidFill>
                <a:srgbClr val="37713E"/>
              </a:solidFill>
              <a:latin typeface="+mj-lt"/>
              <a:ea typeface="+mj-ea"/>
              <a:cs typeface="+mj-cs"/>
            </a:defRPr>
          </a:lvl1pPr>
        </a:lstStyle>
        <a:p>
          <a:pPr algn="l"/>
          <a:r>
            <a:rPr lang="de-DE" sz="2400">
              <a:solidFill>
                <a:srgbClr val="98A921"/>
              </a:solidFill>
            </a:rPr>
            <a:t>naBe-Tool zur Berechnung der Total-Cost-of-Ownership</a:t>
          </a:r>
          <a:r>
            <a:rPr lang="de-DE" sz="2400" baseline="0">
              <a:solidFill>
                <a:srgbClr val="98A921"/>
              </a:solidFill>
            </a:rPr>
            <a:t> (TCO)</a:t>
          </a:r>
          <a:r>
            <a:rPr lang="de-DE" sz="2400">
              <a:solidFill>
                <a:srgbClr val="98A921"/>
              </a:solidFill>
            </a:rPr>
            <a:t> von Desktop-Computern und Notebooks</a:t>
          </a:r>
        </a:p>
      </xdr:txBody>
    </xdr:sp>
    <xdr:clientData/>
  </xdr:twoCellAnchor>
  <xdr:twoCellAnchor>
    <xdr:from>
      <xdr:col>1</xdr:col>
      <xdr:colOff>5952</xdr:colOff>
      <xdr:row>14</xdr:row>
      <xdr:rowOff>84667</xdr:rowOff>
    </xdr:from>
    <xdr:to>
      <xdr:col>11</xdr:col>
      <xdr:colOff>8466</xdr:colOff>
      <xdr:row>55</xdr:row>
      <xdr:rowOff>40822</xdr:rowOff>
    </xdr:to>
    <xdr:sp macro="" textlink="">
      <xdr:nvSpPr>
        <xdr:cNvPr id="6" name="Abgerundetes Rechteck 12">
          <a:extLst>
            <a:ext uri="{FF2B5EF4-FFF2-40B4-BE49-F238E27FC236}">
              <a16:creationId xmlns:a16="http://schemas.microsoft.com/office/drawing/2014/main" id="{00000000-0008-0000-0000-000006000000}"/>
            </a:ext>
          </a:extLst>
        </xdr:cNvPr>
        <xdr:cNvSpPr/>
      </xdr:nvSpPr>
      <xdr:spPr>
        <a:xfrm>
          <a:off x="243019" y="1693334"/>
          <a:ext cx="13015780" cy="2843288"/>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2</xdr:col>
      <xdr:colOff>11985</xdr:colOff>
      <xdr:row>15</xdr:row>
      <xdr:rowOff>103452</xdr:rowOff>
    </xdr:from>
    <xdr:to>
      <xdr:col>3</xdr:col>
      <xdr:colOff>1279585</xdr:colOff>
      <xdr:row>16</xdr:row>
      <xdr:rowOff>170263</xdr:rowOff>
    </xdr:to>
    <xdr:sp macro="" textlink="">
      <xdr:nvSpPr>
        <xdr:cNvPr id="7" name="Textfeld 16">
          <a:extLst>
            <a:ext uri="{FF2B5EF4-FFF2-40B4-BE49-F238E27FC236}">
              <a16:creationId xmlns:a16="http://schemas.microsoft.com/office/drawing/2014/main" id="{00000000-0008-0000-0000-000007000000}"/>
            </a:ext>
          </a:extLst>
        </xdr:cNvPr>
        <xdr:cNvSpPr txBox="1"/>
      </xdr:nvSpPr>
      <xdr:spPr>
        <a:xfrm>
          <a:off x="824785" y="1839119"/>
          <a:ext cx="3960000" cy="413944"/>
        </a:xfrm>
        <a:prstGeom prst="roundRect">
          <a:avLst/>
        </a:prstGeom>
        <a:solidFill>
          <a:srgbClr val="98A921"/>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1. Allgemeine Informationen </a:t>
          </a:r>
        </a:p>
      </xdr:txBody>
    </xdr:sp>
    <xdr:clientData/>
  </xdr:twoCellAnchor>
  <xdr:twoCellAnchor>
    <xdr:from>
      <xdr:col>1</xdr:col>
      <xdr:colOff>571785</xdr:colOff>
      <xdr:row>57</xdr:row>
      <xdr:rowOff>6879</xdr:rowOff>
    </xdr:from>
    <xdr:to>
      <xdr:col>3</xdr:col>
      <xdr:colOff>1263652</xdr:colOff>
      <xdr:row>58</xdr:row>
      <xdr:rowOff>166879</xdr:rowOff>
    </xdr:to>
    <xdr:sp macro="" textlink="">
      <xdr:nvSpPr>
        <xdr:cNvPr id="9" name="Textfeld 16">
          <a:extLst>
            <a:ext uri="{FF2B5EF4-FFF2-40B4-BE49-F238E27FC236}">
              <a16:creationId xmlns:a16="http://schemas.microsoft.com/office/drawing/2014/main" id="{00000000-0008-0000-0000-000009000000}"/>
            </a:ext>
          </a:extLst>
        </xdr:cNvPr>
        <xdr:cNvSpPr txBox="1"/>
      </xdr:nvSpPr>
      <xdr:spPr>
        <a:xfrm>
          <a:off x="808852" y="5010679"/>
          <a:ext cx="3960000" cy="414000"/>
        </a:xfrm>
        <a:prstGeom prst="roundRect">
          <a:avLst/>
        </a:prstGeom>
        <a:solidFill>
          <a:srgbClr val="98A921"/>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2. Angebotsspezifische Informationen</a:t>
          </a:r>
        </a:p>
      </xdr:txBody>
    </xdr:sp>
    <xdr:clientData/>
  </xdr:twoCellAnchor>
  <xdr:twoCellAnchor>
    <xdr:from>
      <xdr:col>1</xdr:col>
      <xdr:colOff>15478</xdr:colOff>
      <xdr:row>74</xdr:row>
      <xdr:rowOff>50800</xdr:rowOff>
    </xdr:from>
    <xdr:to>
      <xdr:col>10</xdr:col>
      <xdr:colOff>787400</xdr:colOff>
      <xdr:row>85</xdr:row>
      <xdr:rowOff>10583</xdr:rowOff>
    </xdr:to>
    <xdr:sp macro="" textlink="">
      <xdr:nvSpPr>
        <xdr:cNvPr id="10" name="Abgerundetes Rechteck 12">
          <a:extLst>
            <a:ext uri="{FF2B5EF4-FFF2-40B4-BE49-F238E27FC236}">
              <a16:creationId xmlns:a16="http://schemas.microsoft.com/office/drawing/2014/main" id="{00000000-0008-0000-0000-00000A000000}"/>
            </a:ext>
          </a:extLst>
        </xdr:cNvPr>
        <xdr:cNvSpPr/>
      </xdr:nvSpPr>
      <xdr:spPr>
        <a:xfrm>
          <a:off x="252545" y="7814733"/>
          <a:ext cx="12227322" cy="2474383"/>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editAs="oneCell">
    <xdr:from>
      <xdr:col>9</xdr:col>
      <xdr:colOff>308709</xdr:colOff>
      <xdr:row>16</xdr:row>
      <xdr:rowOff>16354</xdr:rowOff>
    </xdr:from>
    <xdr:to>
      <xdr:col>10</xdr:col>
      <xdr:colOff>587802</xdr:colOff>
      <xdr:row>23</xdr:row>
      <xdr:rowOff>70932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840039" y="2671194"/>
          <a:ext cx="1373454" cy="1250270"/>
        </a:xfrm>
        <a:prstGeom prst="rect">
          <a:avLst/>
        </a:prstGeom>
      </xdr:spPr>
    </xdr:pic>
    <xdr:clientData/>
  </xdr:twoCellAnchor>
  <xdr:twoCellAnchor>
    <xdr:from>
      <xdr:col>1</xdr:col>
      <xdr:colOff>8467</xdr:colOff>
      <xdr:row>56</xdr:row>
      <xdr:rowOff>73328</xdr:rowOff>
    </xdr:from>
    <xdr:to>
      <xdr:col>11</xdr:col>
      <xdr:colOff>1</xdr:colOff>
      <xdr:row>73</xdr:row>
      <xdr:rowOff>156104</xdr:rowOff>
    </xdr:to>
    <xdr:sp macro="" textlink="">
      <xdr:nvSpPr>
        <xdr:cNvPr id="11" name="Abgerundetes Rechteck 12">
          <a:extLst>
            <a:ext uri="{FF2B5EF4-FFF2-40B4-BE49-F238E27FC236}">
              <a16:creationId xmlns:a16="http://schemas.microsoft.com/office/drawing/2014/main" id="{00000000-0008-0000-0000-00000B000000}"/>
            </a:ext>
          </a:extLst>
        </xdr:cNvPr>
        <xdr:cNvSpPr/>
      </xdr:nvSpPr>
      <xdr:spPr>
        <a:xfrm>
          <a:off x="245534" y="4950128"/>
          <a:ext cx="13004800" cy="3046109"/>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570096</xdr:colOff>
      <xdr:row>74</xdr:row>
      <xdr:rowOff>180576</xdr:rowOff>
    </xdr:from>
    <xdr:to>
      <xdr:col>3</xdr:col>
      <xdr:colOff>1261963</xdr:colOff>
      <xdr:row>77</xdr:row>
      <xdr:rowOff>86576</xdr:rowOff>
    </xdr:to>
    <xdr:sp macro="" textlink="">
      <xdr:nvSpPr>
        <xdr:cNvPr id="12" name="Textfeld 16">
          <a:extLst>
            <a:ext uri="{FF2B5EF4-FFF2-40B4-BE49-F238E27FC236}">
              <a16:creationId xmlns:a16="http://schemas.microsoft.com/office/drawing/2014/main" id="{00000000-0008-0000-0000-00000C000000}"/>
            </a:ext>
          </a:extLst>
        </xdr:cNvPr>
        <xdr:cNvSpPr txBox="1"/>
      </xdr:nvSpPr>
      <xdr:spPr>
        <a:xfrm>
          <a:off x="807163" y="8206976"/>
          <a:ext cx="3960000" cy="414000"/>
        </a:xfrm>
        <a:prstGeom prst="roundRect">
          <a:avLst/>
        </a:prstGeom>
        <a:solidFill>
          <a:srgbClr val="98A921"/>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3. Ergebnisse </a:t>
          </a:r>
        </a:p>
      </xdr:txBody>
    </xdr:sp>
    <xdr:clientData/>
  </xdr:twoCellAnchor>
  <xdr:twoCellAnchor editAs="oneCell">
    <xdr:from>
      <xdr:col>9</xdr:col>
      <xdr:colOff>369944</xdr:colOff>
      <xdr:row>6</xdr:row>
      <xdr:rowOff>74107</xdr:rowOff>
    </xdr:from>
    <xdr:to>
      <xdr:col>10</xdr:col>
      <xdr:colOff>466251</xdr:colOff>
      <xdr:row>11</xdr:row>
      <xdr:rowOff>91198</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760" b="12103"/>
        <a:stretch/>
      </xdr:blipFill>
      <xdr:spPr>
        <a:xfrm>
          <a:off x="11901274" y="884745"/>
          <a:ext cx="1190668" cy="898660"/>
        </a:xfrm>
        <a:prstGeom prst="rect">
          <a:avLst/>
        </a:prstGeom>
      </xdr:spPr>
    </xdr:pic>
    <xdr:clientData/>
  </xdr:twoCellAnchor>
  <xdr:twoCellAnchor>
    <xdr:from>
      <xdr:col>1</xdr:col>
      <xdr:colOff>557274</xdr:colOff>
      <xdr:row>5</xdr:row>
      <xdr:rowOff>104352</xdr:rowOff>
    </xdr:from>
    <xdr:to>
      <xdr:col>2</xdr:col>
      <xdr:colOff>1459149</xdr:colOff>
      <xdr:row>7</xdr:row>
      <xdr:rowOff>48638</xdr:rowOff>
    </xdr:to>
    <xdr:sp macro="" textlink="">
      <xdr:nvSpPr>
        <xdr:cNvPr id="15" name="Textfeld 16">
          <a:extLst>
            <a:ext uri="{FF2B5EF4-FFF2-40B4-BE49-F238E27FC236}">
              <a16:creationId xmlns:a16="http://schemas.microsoft.com/office/drawing/2014/main" id="{00000000-0008-0000-0000-00000F000000}"/>
            </a:ext>
          </a:extLst>
        </xdr:cNvPr>
        <xdr:cNvSpPr txBox="1"/>
      </xdr:nvSpPr>
      <xdr:spPr>
        <a:xfrm>
          <a:off x="792359" y="801501"/>
          <a:ext cx="1477428" cy="333392"/>
        </a:xfrm>
        <a:prstGeom prst="roundRect">
          <a:avLst/>
        </a:prstGeom>
        <a:solidFill>
          <a:srgbClr val="98A921"/>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sz="1800" b="1" kern="1200">
              <a:solidFill>
                <a:schemeClr val="lt1"/>
              </a:solidFill>
              <a:latin typeface="+mn-lt"/>
              <a:ea typeface="+mn-ea"/>
              <a:cs typeface="+mn-cs"/>
            </a:rPr>
            <a:t>Erläuterung</a:t>
          </a:r>
        </a:p>
      </xdr:txBody>
    </xdr:sp>
    <xdr:clientData/>
  </xdr:twoCellAnchor>
  <xdr:twoCellAnchor>
    <xdr:from>
      <xdr:col>1</xdr:col>
      <xdr:colOff>60798</xdr:colOff>
      <xdr:row>4</xdr:row>
      <xdr:rowOff>27741</xdr:rowOff>
    </xdr:from>
    <xdr:to>
      <xdr:col>11</xdr:col>
      <xdr:colOff>2342</xdr:colOff>
      <xdr:row>12</xdr:row>
      <xdr:rowOff>151996</xdr:rowOff>
    </xdr:to>
    <xdr:sp macro="" textlink="">
      <xdr:nvSpPr>
        <xdr:cNvPr id="14" name="Abgerundetes Rechteck 12">
          <a:extLst>
            <a:ext uri="{FF2B5EF4-FFF2-40B4-BE49-F238E27FC236}">
              <a16:creationId xmlns:a16="http://schemas.microsoft.com/office/drawing/2014/main" id="{C771BD11-C895-464A-A63C-FCCC13762AE0}"/>
            </a:ext>
          </a:extLst>
        </xdr:cNvPr>
        <xdr:cNvSpPr/>
      </xdr:nvSpPr>
      <xdr:spPr>
        <a:xfrm>
          <a:off x="303989" y="574922"/>
          <a:ext cx="13084018" cy="1471941"/>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42332</xdr:colOff>
      <xdr:row>0</xdr:row>
      <xdr:rowOff>38270</xdr:rowOff>
    </xdr:from>
    <xdr:to>
      <xdr:col>10</xdr:col>
      <xdr:colOff>656616</xdr:colOff>
      <xdr:row>2</xdr:row>
      <xdr:rowOff>12615</xdr:rowOff>
    </xdr:to>
    <xdr:sp macro="" textlink="">
      <xdr:nvSpPr>
        <xdr:cNvPr id="3" name="Titel 1">
          <a:extLst>
            <a:ext uri="{FF2B5EF4-FFF2-40B4-BE49-F238E27FC236}">
              <a16:creationId xmlns:a16="http://schemas.microsoft.com/office/drawing/2014/main" id="{00000000-0008-0000-0100-000003000000}"/>
            </a:ext>
          </a:extLst>
        </xdr:cNvPr>
        <xdr:cNvSpPr>
          <a:spLocks noGrp="1"/>
        </xdr:cNvSpPr>
      </xdr:nvSpPr>
      <xdr:spPr>
        <a:xfrm>
          <a:off x="42332" y="38270"/>
          <a:ext cx="13050124" cy="416305"/>
        </a:xfrm>
        <a:prstGeom prst="rect">
          <a:avLst/>
        </a:prstGeom>
      </xdr:spPr>
      <xdr:txBody>
        <a:bodyPr wrap="square">
          <a:noAutofit/>
        </a:bodyPr>
        <a:lstStyle>
          <a:lvl1pPr algn="l" defTabSz="914400" rtl="0" eaLnBrk="1" latinLnBrk="0" hangingPunct="1">
            <a:lnSpc>
              <a:spcPct val="90000"/>
            </a:lnSpc>
            <a:spcBef>
              <a:spcPct val="0"/>
            </a:spcBef>
            <a:buNone/>
            <a:defRPr sz="2800" b="1" kern="1200">
              <a:solidFill>
                <a:srgbClr val="37713E"/>
              </a:solidFill>
              <a:latin typeface="+mj-lt"/>
              <a:ea typeface="+mj-ea"/>
              <a:cs typeface="+mj-cs"/>
            </a:defRPr>
          </a:lvl1pPr>
        </a:lstStyle>
        <a:p>
          <a:pPr algn="l"/>
          <a:r>
            <a:rPr lang="de-DE" sz="2400">
              <a:solidFill>
                <a:srgbClr val="98A921"/>
              </a:solidFill>
            </a:rPr>
            <a:t>naBe-Tool zur Berechnung der Total-Cost-of-Ownership</a:t>
          </a:r>
          <a:r>
            <a:rPr lang="de-DE" sz="2400" baseline="0">
              <a:solidFill>
                <a:srgbClr val="98A921"/>
              </a:solidFill>
            </a:rPr>
            <a:t> (TCO)</a:t>
          </a:r>
          <a:r>
            <a:rPr lang="de-DE" sz="2400">
              <a:solidFill>
                <a:srgbClr val="98A921"/>
              </a:solidFill>
            </a:rPr>
            <a:t> von Computer-Monitoren</a:t>
          </a:r>
        </a:p>
      </xdr:txBody>
    </xdr:sp>
    <xdr:clientData/>
  </xdr:twoCellAnchor>
  <xdr:twoCellAnchor>
    <xdr:from>
      <xdr:col>1</xdr:col>
      <xdr:colOff>5952</xdr:colOff>
      <xdr:row>12</xdr:row>
      <xdr:rowOff>92287</xdr:rowOff>
    </xdr:from>
    <xdr:to>
      <xdr:col>11</xdr:col>
      <xdr:colOff>8466</xdr:colOff>
      <xdr:row>56</xdr:row>
      <xdr:rowOff>48442</xdr:rowOff>
    </xdr:to>
    <xdr:sp macro="" textlink="">
      <xdr:nvSpPr>
        <xdr:cNvPr id="4" name="Abgerundetes Rechteck 12">
          <a:extLst>
            <a:ext uri="{FF2B5EF4-FFF2-40B4-BE49-F238E27FC236}">
              <a16:creationId xmlns:a16="http://schemas.microsoft.com/office/drawing/2014/main" id="{00000000-0008-0000-0100-000004000000}"/>
            </a:ext>
          </a:extLst>
        </xdr:cNvPr>
        <xdr:cNvSpPr/>
      </xdr:nvSpPr>
      <xdr:spPr>
        <a:xfrm>
          <a:off x="242172" y="2309707"/>
          <a:ext cx="12994614" cy="2882235"/>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2</xdr:col>
      <xdr:colOff>11985</xdr:colOff>
      <xdr:row>13</xdr:row>
      <xdr:rowOff>103452</xdr:rowOff>
    </xdr:from>
    <xdr:to>
      <xdr:col>3</xdr:col>
      <xdr:colOff>1279585</xdr:colOff>
      <xdr:row>14</xdr:row>
      <xdr:rowOff>170263</xdr:rowOff>
    </xdr:to>
    <xdr:sp macro="" textlink="">
      <xdr:nvSpPr>
        <xdr:cNvPr id="5" name="Textfeld 16">
          <a:extLst>
            <a:ext uri="{FF2B5EF4-FFF2-40B4-BE49-F238E27FC236}">
              <a16:creationId xmlns:a16="http://schemas.microsoft.com/office/drawing/2014/main" id="{00000000-0008-0000-0100-000005000000}"/>
            </a:ext>
          </a:extLst>
        </xdr:cNvPr>
        <xdr:cNvSpPr txBox="1"/>
      </xdr:nvSpPr>
      <xdr:spPr>
        <a:xfrm>
          <a:off x="819705" y="2450412"/>
          <a:ext cx="3957460" cy="417331"/>
        </a:xfrm>
        <a:prstGeom prst="roundRect">
          <a:avLst/>
        </a:prstGeom>
        <a:solidFill>
          <a:srgbClr val="98A921"/>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1. Allgemeine Informationen </a:t>
          </a:r>
        </a:p>
      </xdr:txBody>
    </xdr:sp>
    <xdr:clientData/>
  </xdr:twoCellAnchor>
  <xdr:twoCellAnchor>
    <xdr:from>
      <xdr:col>1</xdr:col>
      <xdr:colOff>571785</xdr:colOff>
      <xdr:row>58</xdr:row>
      <xdr:rowOff>6879</xdr:rowOff>
    </xdr:from>
    <xdr:to>
      <xdr:col>3</xdr:col>
      <xdr:colOff>1263652</xdr:colOff>
      <xdr:row>59</xdr:row>
      <xdr:rowOff>166879</xdr:rowOff>
    </xdr:to>
    <xdr:sp macro="" textlink="">
      <xdr:nvSpPr>
        <xdr:cNvPr id="6" name="Textfeld 16">
          <a:extLst>
            <a:ext uri="{FF2B5EF4-FFF2-40B4-BE49-F238E27FC236}">
              <a16:creationId xmlns:a16="http://schemas.microsoft.com/office/drawing/2014/main" id="{00000000-0008-0000-0100-000006000000}"/>
            </a:ext>
          </a:extLst>
        </xdr:cNvPr>
        <xdr:cNvSpPr txBox="1"/>
      </xdr:nvSpPr>
      <xdr:spPr>
        <a:xfrm>
          <a:off x="808005" y="5409459"/>
          <a:ext cx="3953227" cy="411460"/>
        </a:xfrm>
        <a:prstGeom prst="roundRect">
          <a:avLst/>
        </a:prstGeom>
        <a:solidFill>
          <a:srgbClr val="98A921"/>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2. Angebotsspezifische Informationen</a:t>
          </a:r>
        </a:p>
      </xdr:txBody>
    </xdr:sp>
    <xdr:clientData/>
  </xdr:twoCellAnchor>
  <xdr:twoCellAnchor>
    <xdr:from>
      <xdr:col>1</xdr:col>
      <xdr:colOff>15478</xdr:colOff>
      <xdr:row>77</xdr:row>
      <xdr:rowOff>50800</xdr:rowOff>
    </xdr:from>
    <xdr:to>
      <xdr:col>10</xdr:col>
      <xdr:colOff>787400</xdr:colOff>
      <xdr:row>88</xdr:row>
      <xdr:rowOff>10583</xdr:rowOff>
    </xdr:to>
    <xdr:sp macro="" textlink="">
      <xdr:nvSpPr>
        <xdr:cNvPr id="7" name="Abgerundetes Rechteck 12">
          <a:extLst>
            <a:ext uri="{FF2B5EF4-FFF2-40B4-BE49-F238E27FC236}">
              <a16:creationId xmlns:a16="http://schemas.microsoft.com/office/drawing/2014/main" id="{00000000-0008-0000-0100-000007000000}"/>
            </a:ext>
          </a:extLst>
        </xdr:cNvPr>
        <xdr:cNvSpPr/>
      </xdr:nvSpPr>
      <xdr:spPr>
        <a:xfrm>
          <a:off x="251698" y="8509000"/>
          <a:ext cx="12971542" cy="1963843"/>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editAs="oneCell">
    <xdr:from>
      <xdr:col>9</xdr:col>
      <xdr:colOff>208392</xdr:colOff>
      <xdr:row>13</xdr:row>
      <xdr:rowOff>137206</xdr:rowOff>
    </xdr:from>
    <xdr:to>
      <xdr:col>10</xdr:col>
      <xdr:colOff>391584</xdr:colOff>
      <xdr:row>19</xdr:row>
      <xdr:rowOff>78950</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236225" y="2338539"/>
          <a:ext cx="1230942" cy="1232911"/>
        </a:xfrm>
        <a:prstGeom prst="rect">
          <a:avLst/>
        </a:prstGeom>
      </xdr:spPr>
    </xdr:pic>
    <xdr:clientData/>
  </xdr:twoCellAnchor>
  <xdr:twoCellAnchor>
    <xdr:from>
      <xdr:col>1</xdr:col>
      <xdr:colOff>21167</xdr:colOff>
      <xdr:row>57</xdr:row>
      <xdr:rowOff>44753</xdr:rowOff>
    </xdr:from>
    <xdr:to>
      <xdr:col>11</xdr:col>
      <xdr:colOff>9526</xdr:colOff>
      <xdr:row>76</xdr:row>
      <xdr:rowOff>130704</xdr:rowOff>
    </xdr:to>
    <xdr:sp macro="" textlink="">
      <xdr:nvSpPr>
        <xdr:cNvPr id="9" name="Abgerundetes Rechteck 12">
          <a:extLst>
            <a:ext uri="{FF2B5EF4-FFF2-40B4-BE49-F238E27FC236}">
              <a16:creationId xmlns:a16="http://schemas.microsoft.com/office/drawing/2014/main" id="{00000000-0008-0000-0100-000009000000}"/>
            </a:ext>
          </a:extLst>
        </xdr:cNvPr>
        <xdr:cNvSpPr/>
      </xdr:nvSpPr>
      <xdr:spPr>
        <a:xfrm>
          <a:off x="259292" y="5273978"/>
          <a:ext cx="13142384" cy="3105376"/>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570096</xdr:colOff>
      <xdr:row>77</xdr:row>
      <xdr:rowOff>180576</xdr:rowOff>
    </xdr:from>
    <xdr:to>
      <xdr:col>3</xdr:col>
      <xdr:colOff>1261963</xdr:colOff>
      <xdr:row>80</xdr:row>
      <xdr:rowOff>86576</xdr:rowOff>
    </xdr:to>
    <xdr:sp macro="" textlink="">
      <xdr:nvSpPr>
        <xdr:cNvPr id="10" name="Textfeld 16">
          <a:extLst>
            <a:ext uri="{FF2B5EF4-FFF2-40B4-BE49-F238E27FC236}">
              <a16:creationId xmlns:a16="http://schemas.microsoft.com/office/drawing/2014/main" id="{00000000-0008-0000-0100-00000A000000}"/>
            </a:ext>
          </a:extLst>
        </xdr:cNvPr>
        <xdr:cNvSpPr txBox="1"/>
      </xdr:nvSpPr>
      <xdr:spPr>
        <a:xfrm>
          <a:off x="806316" y="8638776"/>
          <a:ext cx="3953227" cy="416540"/>
        </a:xfrm>
        <a:prstGeom prst="roundRect">
          <a:avLst/>
        </a:prstGeom>
        <a:solidFill>
          <a:srgbClr val="98A921"/>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3. Ergebnisse </a:t>
          </a:r>
        </a:p>
      </xdr:txBody>
    </xdr:sp>
    <xdr:clientData/>
  </xdr:twoCellAnchor>
  <xdr:twoCellAnchor editAs="oneCell">
    <xdr:from>
      <xdr:col>9</xdr:col>
      <xdr:colOff>66766</xdr:colOff>
      <xdr:row>4</xdr:row>
      <xdr:rowOff>196983</xdr:rowOff>
    </xdr:from>
    <xdr:to>
      <xdr:col>10</xdr:col>
      <xdr:colOff>159898</xdr:colOff>
      <xdr:row>11</xdr:row>
      <xdr:rowOff>78680</xdr:rowOff>
    </xdr:to>
    <xdr:pic>
      <xdr:nvPicPr>
        <xdr:cNvPr id="11" name="Grafik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01541" y="873258"/>
          <a:ext cx="1188507" cy="1148522"/>
        </a:xfrm>
        <a:prstGeom prst="rect">
          <a:avLst/>
        </a:prstGeom>
      </xdr:spPr>
    </xdr:pic>
    <xdr:clientData/>
  </xdr:twoCellAnchor>
  <xdr:twoCellAnchor>
    <xdr:from>
      <xdr:col>1</xdr:col>
      <xdr:colOff>557274</xdr:colOff>
      <xdr:row>4</xdr:row>
      <xdr:rowOff>104352</xdr:rowOff>
    </xdr:from>
    <xdr:to>
      <xdr:col>2</xdr:col>
      <xdr:colOff>1459149</xdr:colOff>
      <xdr:row>6</xdr:row>
      <xdr:rowOff>48638</xdr:rowOff>
    </xdr:to>
    <xdr:sp macro="" textlink="">
      <xdr:nvSpPr>
        <xdr:cNvPr id="12" name="Textfeld 16">
          <a:extLst>
            <a:ext uri="{FF2B5EF4-FFF2-40B4-BE49-F238E27FC236}">
              <a16:creationId xmlns:a16="http://schemas.microsoft.com/office/drawing/2014/main" id="{00000000-0008-0000-0100-00000C000000}"/>
            </a:ext>
          </a:extLst>
        </xdr:cNvPr>
        <xdr:cNvSpPr txBox="1"/>
      </xdr:nvSpPr>
      <xdr:spPr>
        <a:xfrm>
          <a:off x="793494" y="790152"/>
          <a:ext cx="1473375" cy="340526"/>
        </a:xfrm>
        <a:prstGeom prst="roundRect">
          <a:avLst/>
        </a:prstGeom>
        <a:solidFill>
          <a:schemeClr val="accent2">
            <a:lumMod val="75000"/>
          </a:schemeClr>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Erläuterung</a:t>
          </a:r>
        </a:p>
      </xdr:txBody>
    </xdr:sp>
    <xdr:clientData/>
  </xdr:twoCellAnchor>
  <xdr:twoCellAnchor>
    <xdr:from>
      <xdr:col>1</xdr:col>
      <xdr:colOff>25400</xdr:colOff>
      <xdr:row>2</xdr:row>
      <xdr:rowOff>114300</xdr:rowOff>
    </xdr:from>
    <xdr:to>
      <xdr:col>10</xdr:col>
      <xdr:colOff>717393</xdr:colOff>
      <xdr:row>11</xdr:row>
      <xdr:rowOff>78116</xdr:rowOff>
    </xdr:to>
    <xdr:sp macro="" textlink="">
      <xdr:nvSpPr>
        <xdr:cNvPr id="13" name="Abgerundetes Rechteck 12">
          <a:extLst>
            <a:ext uri="{FF2B5EF4-FFF2-40B4-BE49-F238E27FC236}">
              <a16:creationId xmlns:a16="http://schemas.microsoft.com/office/drawing/2014/main" id="{1C5299CC-98E5-4DD5-A98D-A0A6C2A1DB2C}"/>
            </a:ext>
          </a:extLst>
        </xdr:cNvPr>
        <xdr:cNvSpPr/>
      </xdr:nvSpPr>
      <xdr:spPr>
        <a:xfrm>
          <a:off x="263525" y="552450"/>
          <a:ext cx="13084018" cy="1468766"/>
        </a:xfrm>
        <a:prstGeom prst="roundRect">
          <a:avLst/>
        </a:prstGeom>
        <a:noFill/>
        <a:ln w="28575">
          <a:solidFill>
            <a:srgbClr val="98A92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e-control.at/statistik/e-statistik/archiv/marktstatistik/preisentwicklungen" TargetMode="External"/><Relationship Id="rId1" Type="http://schemas.openxmlformats.org/officeDocument/2006/relationships/hyperlink" Target="https://www.oenb.at/isaweb/report.do?lang=DE&amp;report=2.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9"/>
  <sheetViews>
    <sheetView showGridLines="0" zoomScale="94" zoomScaleNormal="90" workbookViewId="0">
      <selection activeCell="O79" sqref="O79"/>
    </sheetView>
  </sheetViews>
  <sheetFormatPr baseColWidth="10" defaultRowHeight="15" x14ac:dyDescent="0.25"/>
  <cols>
    <col min="1" max="1" width="3.42578125" customWidth="1"/>
    <col min="2" max="2" width="8.28515625" customWidth="1"/>
    <col min="3" max="3" width="39.28515625" customWidth="1"/>
    <col min="4" max="4" width="35.7109375" customWidth="1"/>
    <col min="5" max="10" width="15.7109375" customWidth="1"/>
    <col min="12" max="12" width="12.7109375" customWidth="1"/>
    <col min="13" max="13" width="16.42578125" customWidth="1"/>
  </cols>
  <sheetData>
    <row r="1" spans="2:9" ht="4.9000000000000004" customHeight="1" x14ac:dyDescent="0.25"/>
    <row r="2" spans="2:9" ht="30" customHeight="1" x14ac:dyDescent="0.25">
      <c r="B2" s="76"/>
      <c r="C2" s="76"/>
      <c r="D2" s="76"/>
      <c r="E2" s="76"/>
      <c r="F2" s="76"/>
      <c r="G2" s="76"/>
      <c r="H2" s="76"/>
      <c r="I2" s="76"/>
    </row>
    <row r="3" spans="2:9" ht="3.6" customHeight="1" x14ac:dyDescent="0.25">
      <c r="C3" s="14" t="s">
        <v>29</v>
      </c>
    </row>
    <row r="4" spans="2:9" ht="4.1500000000000004" customHeight="1" x14ac:dyDescent="0.25">
      <c r="C4" s="14"/>
    </row>
    <row r="5" spans="2:9" ht="4.9000000000000004" customHeight="1" x14ac:dyDescent="0.25"/>
    <row r="6" spans="2:9" ht="15.6" customHeight="1" x14ac:dyDescent="0.25">
      <c r="C6" s="11"/>
    </row>
    <row r="7" spans="2:9" ht="15.6" customHeight="1" x14ac:dyDescent="0.25">
      <c r="C7" s="11"/>
    </row>
    <row r="8" spans="2:9" ht="5.45" customHeight="1" x14ac:dyDescent="0.25"/>
    <row r="9" spans="2:9" ht="15.6" customHeight="1" x14ac:dyDescent="0.25">
      <c r="C9" s="29"/>
      <c r="D9" s="34" t="s">
        <v>45</v>
      </c>
    </row>
    <row r="10" spans="2:9" ht="15.6" customHeight="1" x14ac:dyDescent="0.25">
      <c r="C10" s="30"/>
      <c r="D10" s="34" t="s">
        <v>44</v>
      </c>
    </row>
    <row r="11" spans="2:9" ht="15.6" customHeight="1" x14ac:dyDescent="0.25">
      <c r="C11" s="33"/>
      <c r="D11" s="34" t="s">
        <v>43</v>
      </c>
    </row>
    <row r="12" spans="2:9" ht="15.6" customHeight="1" x14ac:dyDescent="0.25">
      <c r="C12" s="44"/>
      <c r="D12" s="34" t="s">
        <v>42</v>
      </c>
    </row>
    <row r="13" spans="2:9" ht="15.6" customHeight="1" x14ac:dyDescent="0.25">
      <c r="D13" s="34"/>
    </row>
    <row r="14" spans="2:9" ht="6" customHeight="1" x14ac:dyDescent="0.25">
      <c r="C14" s="11"/>
    </row>
    <row r="15" spans="2:9" ht="10.15" customHeight="1" x14ac:dyDescent="0.25"/>
    <row r="16" spans="2:9" ht="27.6" customHeight="1" x14ac:dyDescent="0.25"/>
    <row r="17" spans="2:15" ht="19.899999999999999" customHeight="1" x14ac:dyDescent="0.25">
      <c r="B17" s="6"/>
      <c r="C17" s="5"/>
      <c r="D17" s="6"/>
      <c r="E17" s="6"/>
      <c r="F17" s="6"/>
      <c r="G17" s="6"/>
      <c r="H17" s="6"/>
      <c r="I17" s="6"/>
    </row>
    <row r="18" spans="2:15" ht="10.15" customHeight="1" x14ac:dyDescent="0.25"/>
    <row r="19" spans="2:15" ht="15.75" x14ac:dyDescent="0.25">
      <c r="C19" s="73" t="s">
        <v>27</v>
      </c>
      <c r="D19" s="73"/>
    </row>
    <row r="20" spans="2:15" x14ac:dyDescent="0.25">
      <c r="C20" s="63" t="s">
        <v>10</v>
      </c>
      <c r="D20" s="63"/>
      <c r="E20" s="38" t="s">
        <v>0</v>
      </c>
      <c r="F20" s="80">
        <v>10</v>
      </c>
      <c r="G20" s="81"/>
    </row>
    <row r="21" spans="2:15" x14ac:dyDescent="0.25">
      <c r="C21" s="74" t="s">
        <v>17</v>
      </c>
      <c r="D21" s="74"/>
      <c r="E21" s="38" t="s">
        <v>16</v>
      </c>
      <c r="F21" s="82">
        <v>5</v>
      </c>
      <c r="G21" s="83"/>
    </row>
    <row r="22" spans="2:15" x14ac:dyDescent="0.25">
      <c r="C22" s="74" t="s">
        <v>19</v>
      </c>
      <c r="D22" s="74"/>
      <c r="E22" s="38" t="s">
        <v>9</v>
      </c>
      <c r="F22" s="68">
        <v>0.2</v>
      </c>
      <c r="G22" s="69"/>
    </row>
    <row r="23" spans="2:15" ht="7.15" customHeight="1" x14ac:dyDescent="0.25">
      <c r="C23" s="12"/>
      <c r="D23" s="12"/>
      <c r="E23" s="2"/>
      <c r="F23" s="62"/>
      <c r="G23" s="62"/>
    </row>
    <row r="24" spans="2:15" ht="15.75" x14ac:dyDescent="0.25">
      <c r="C24" s="73" t="s">
        <v>28</v>
      </c>
      <c r="D24" s="73"/>
      <c r="E24" s="2"/>
      <c r="F24" s="62"/>
      <c r="G24" s="62"/>
    </row>
    <row r="25" spans="2:15" x14ac:dyDescent="0.25">
      <c r="C25" s="74" t="s">
        <v>30</v>
      </c>
      <c r="D25" s="74"/>
      <c r="E25" s="38" t="s">
        <v>1</v>
      </c>
      <c r="F25" s="70">
        <v>10</v>
      </c>
      <c r="G25" s="71"/>
    </row>
    <row r="26" spans="2:15" x14ac:dyDescent="0.25">
      <c r="C26" s="74" t="s">
        <v>34</v>
      </c>
      <c r="D26" s="74"/>
      <c r="E26" s="38" t="s">
        <v>1</v>
      </c>
      <c r="F26" s="78">
        <v>-0.86</v>
      </c>
      <c r="G26" s="79"/>
    </row>
    <row r="27" spans="2:15" hidden="1" x14ac:dyDescent="0.25">
      <c r="C27" s="39"/>
      <c r="D27" s="39"/>
      <c r="E27" s="38"/>
      <c r="F27" s="46"/>
      <c r="G27" s="46"/>
    </row>
    <row r="28" spans="2:15" ht="15.75" hidden="1" x14ac:dyDescent="0.25">
      <c r="B28" s="20"/>
      <c r="C28" s="40" t="s">
        <v>31</v>
      </c>
      <c r="D28" s="21">
        <v>1</v>
      </c>
      <c r="E28" s="21">
        <v>2</v>
      </c>
      <c r="F28" s="47">
        <v>3</v>
      </c>
      <c r="G28" s="47">
        <v>4</v>
      </c>
      <c r="H28" s="22">
        <v>5</v>
      </c>
      <c r="I28" s="22">
        <v>6</v>
      </c>
      <c r="J28" s="22">
        <v>7</v>
      </c>
      <c r="K28" s="22">
        <v>8</v>
      </c>
      <c r="L28" s="22">
        <v>9</v>
      </c>
      <c r="M28" s="22">
        <v>10</v>
      </c>
      <c r="N28" s="2"/>
      <c r="O28" s="2"/>
    </row>
    <row r="29" spans="2:15" hidden="1" x14ac:dyDescent="0.25">
      <c r="B29" s="20"/>
      <c r="C29" s="35" t="s">
        <v>32</v>
      </c>
      <c r="D29" s="23">
        <f>F22</f>
        <v>0.2</v>
      </c>
      <c r="E29" s="23">
        <f>D29*(1+$F$25/100)</f>
        <v>0.22000000000000003</v>
      </c>
      <c r="F29" s="48">
        <f t="shared" ref="F29:M29" si="0">E29*(1+$F$25/100)</f>
        <v>0.24200000000000005</v>
      </c>
      <c r="G29" s="48">
        <f t="shared" si="0"/>
        <v>0.26620000000000005</v>
      </c>
      <c r="H29" s="23">
        <f t="shared" si="0"/>
        <v>0.29282000000000008</v>
      </c>
      <c r="I29" s="23">
        <f t="shared" si="0"/>
        <v>0.32210200000000011</v>
      </c>
      <c r="J29" s="23">
        <f t="shared" si="0"/>
        <v>0.35431220000000013</v>
      </c>
      <c r="K29" s="23">
        <f t="shared" si="0"/>
        <v>0.38974342000000017</v>
      </c>
      <c r="L29" s="23">
        <f t="shared" si="0"/>
        <v>0.42871776200000022</v>
      </c>
      <c r="M29" s="23">
        <f t="shared" si="0"/>
        <v>0.47158953820000027</v>
      </c>
    </row>
    <row r="30" spans="2:15" hidden="1" x14ac:dyDescent="0.25">
      <c r="B30" s="20"/>
      <c r="C30" s="35" t="s">
        <v>33</v>
      </c>
      <c r="D30" s="23">
        <f>D29</f>
        <v>0.2</v>
      </c>
      <c r="E30" s="23">
        <f>D30+E29</f>
        <v>0.42000000000000004</v>
      </c>
      <c r="F30" s="48">
        <f t="shared" ref="F30:K30" si="1">E30+F29</f>
        <v>0.66200000000000014</v>
      </c>
      <c r="G30" s="48">
        <f t="shared" si="1"/>
        <v>0.92820000000000014</v>
      </c>
      <c r="H30" s="23">
        <f t="shared" si="1"/>
        <v>1.2210200000000002</v>
      </c>
      <c r="I30" s="23">
        <f t="shared" si="1"/>
        <v>1.5431220000000003</v>
      </c>
      <c r="J30" s="23">
        <f t="shared" si="1"/>
        <v>1.8974342000000004</v>
      </c>
      <c r="K30" s="23">
        <f t="shared" si="1"/>
        <v>2.2871776200000005</v>
      </c>
      <c r="L30" s="23">
        <f t="shared" ref="L30" si="2">K30+L29</f>
        <v>2.7158953820000007</v>
      </c>
      <c r="M30" s="23">
        <f t="shared" ref="M30" si="3">L30+M29</f>
        <v>3.1874849202000011</v>
      </c>
    </row>
    <row r="31" spans="2:15" hidden="1" x14ac:dyDescent="0.25">
      <c r="B31" s="20"/>
      <c r="C31" s="35" t="s">
        <v>34</v>
      </c>
      <c r="D31" s="25">
        <f>1/(1+$F$26/100)^(D28-1)</f>
        <v>1</v>
      </c>
      <c r="E31" s="25">
        <f t="shared" ref="E31:M31" si="4">1/(1+$F$26/100)^(E28-1)</f>
        <v>1.0086746015735324</v>
      </c>
      <c r="F31" s="49">
        <f t="shared" si="4"/>
        <v>1.0174244518595243</v>
      </c>
      <c r="G31" s="49">
        <f t="shared" si="4"/>
        <v>1.0262502036105754</v>
      </c>
      <c r="H31" s="25">
        <f t="shared" si="4"/>
        <v>1.0351525152416536</v>
      </c>
      <c r="I31" s="25">
        <f t="shared" si="4"/>
        <v>1.0441320508792149</v>
      </c>
      <c r="J31" s="25">
        <f t="shared" si="4"/>
        <v>1.0531894804107473</v>
      </c>
      <c r="K31" s="25">
        <f t="shared" si="4"/>
        <v>1.0623254795347461</v>
      </c>
      <c r="L31" s="25">
        <f t="shared" si="4"/>
        <v>1.0715407298111217</v>
      </c>
      <c r="M31" s="25">
        <f t="shared" si="4"/>
        <v>1.0808359187120453</v>
      </c>
    </row>
    <row r="32" spans="2:15" ht="9" hidden="1" customHeight="1" x14ac:dyDescent="0.25">
      <c r="B32" s="20"/>
      <c r="C32" s="35"/>
      <c r="D32" s="20"/>
      <c r="E32" s="36"/>
      <c r="F32" s="50"/>
      <c r="G32" s="50"/>
      <c r="H32" s="20"/>
      <c r="I32" s="20"/>
      <c r="J32" s="20"/>
      <c r="K32" s="20"/>
      <c r="L32" s="20"/>
      <c r="M32" s="20"/>
    </row>
    <row r="33" spans="1:13" ht="15.6" hidden="1" customHeight="1" x14ac:dyDescent="0.25">
      <c r="B33" s="65" t="s">
        <v>2</v>
      </c>
      <c r="C33" s="35" t="s">
        <v>8</v>
      </c>
      <c r="D33" s="37">
        <f>$F$67*D29</f>
        <v>0</v>
      </c>
      <c r="E33" s="37">
        <f t="shared" ref="E33:M33" si="5">$F$67*E29</f>
        <v>0</v>
      </c>
      <c r="F33" s="51">
        <f t="shared" si="5"/>
        <v>0</v>
      </c>
      <c r="G33" s="51">
        <f t="shared" si="5"/>
        <v>0</v>
      </c>
      <c r="H33" s="37">
        <f t="shared" si="5"/>
        <v>0</v>
      </c>
      <c r="I33" s="37">
        <f t="shared" si="5"/>
        <v>0</v>
      </c>
      <c r="J33" s="37">
        <f t="shared" si="5"/>
        <v>0</v>
      </c>
      <c r="K33" s="37">
        <f t="shared" si="5"/>
        <v>0</v>
      </c>
      <c r="L33" s="37">
        <f t="shared" si="5"/>
        <v>0</v>
      </c>
      <c r="M33" s="37">
        <f t="shared" si="5"/>
        <v>0</v>
      </c>
    </row>
    <row r="34" spans="1:13" ht="15.6" hidden="1" customHeight="1" x14ac:dyDescent="0.25">
      <c r="B34" s="65"/>
      <c r="C34" s="35" t="s">
        <v>35</v>
      </c>
      <c r="D34" s="37">
        <f>D33*D31</f>
        <v>0</v>
      </c>
      <c r="E34" s="37">
        <f t="shared" ref="E34:M34" si="6">E33*E31</f>
        <v>0</v>
      </c>
      <c r="F34" s="51">
        <f t="shared" si="6"/>
        <v>0</v>
      </c>
      <c r="G34" s="51">
        <f t="shared" si="6"/>
        <v>0</v>
      </c>
      <c r="H34" s="37">
        <f t="shared" si="6"/>
        <v>0</v>
      </c>
      <c r="I34" s="37">
        <f t="shared" si="6"/>
        <v>0</v>
      </c>
      <c r="J34" s="37">
        <f t="shared" si="6"/>
        <v>0</v>
      </c>
      <c r="K34" s="37">
        <f t="shared" si="6"/>
        <v>0</v>
      </c>
      <c r="L34" s="37">
        <f t="shared" si="6"/>
        <v>0</v>
      </c>
      <c r="M34" s="37">
        <f t="shared" si="6"/>
        <v>0</v>
      </c>
    </row>
    <row r="35" spans="1:13" hidden="1" x14ac:dyDescent="0.25">
      <c r="A35">
        <v>8</v>
      </c>
      <c r="B35" s="65"/>
      <c r="C35" s="35" t="s">
        <v>36</v>
      </c>
      <c r="D35" s="37">
        <f>D34</f>
        <v>0</v>
      </c>
      <c r="E35" s="25">
        <f>D35+E34</f>
        <v>0</v>
      </c>
      <c r="F35" s="49">
        <f t="shared" ref="F35:M35" si="7">E35+F34</f>
        <v>0</v>
      </c>
      <c r="G35" s="49">
        <f t="shared" si="7"/>
        <v>0</v>
      </c>
      <c r="H35" s="25">
        <f t="shared" si="7"/>
        <v>0</v>
      </c>
      <c r="I35" s="25">
        <f t="shared" si="7"/>
        <v>0</v>
      </c>
      <c r="J35" s="25">
        <f t="shared" si="7"/>
        <v>0</v>
      </c>
      <c r="K35" s="25">
        <f t="shared" si="7"/>
        <v>0</v>
      </c>
      <c r="L35" s="25">
        <f t="shared" si="7"/>
        <v>0</v>
      </c>
      <c r="M35" s="25">
        <f t="shared" si="7"/>
        <v>0</v>
      </c>
    </row>
    <row r="36" spans="1:13" ht="7.9" hidden="1" customHeight="1" x14ac:dyDescent="0.25">
      <c r="B36" s="28"/>
      <c r="C36" s="35"/>
      <c r="D36" s="35"/>
      <c r="E36" s="36"/>
      <c r="F36" s="50"/>
      <c r="G36" s="50"/>
      <c r="H36" s="20"/>
      <c r="I36" s="20"/>
      <c r="J36" s="20"/>
      <c r="K36" s="20"/>
      <c r="L36" s="20"/>
      <c r="M36" s="20"/>
    </row>
    <row r="37" spans="1:13" hidden="1" x14ac:dyDescent="0.25">
      <c r="B37" s="65" t="s">
        <v>3</v>
      </c>
      <c r="C37" s="35" t="s">
        <v>8</v>
      </c>
      <c r="D37" s="23">
        <f>G67*D29</f>
        <v>0</v>
      </c>
      <c r="E37" s="23">
        <f>$G$67*E29</f>
        <v>0</v>
      </c>
      <c r="F37" s="48">
        <f t="shared" ref="F37:M37" si="8">$G$67*F29</f>
        <v>0</v>
      </c>
      <c r="G37" s="48">
        <f t="shared" si="8"/>
        <v>0</v>
      </c>
      <c r="H37" s="23">
        <f t="shared" si="8"/>
        <v>0</v>
      </c>
      <c r="I37" s="23">
        <f t="shared" si="8"/>
        <v>0</v>
      </c>
      <c r="J37" s="23">
        <f t="shared" si="8"/>
        <v>0</v>
      </c>
      <c r="K37" s="23">
        <f t="shared" si="8"/>
        <v>0</v>
      </c>
      <c r="L37" s="23">
        <f t="shared" si="8"/>
        <v>0</v>
      </c>
      <c r="M37" s="23">
        <f t="shared" si="8"/>
        <v>0</v>
      </c>
    </row>
    <row r="38" spans="1:13" hidden="1" x14ac:dyDescent="0.25">
      <c r="B38" s="65"/>
      <c r="C38" s="35" t="s">
        <v>35</v>
      </c>
      <c r="D38" s="23">
        <f>D37*D31</f>
        <v>0</v>
      </c>
      <c r="E38" s="23">
        <f t="shared" ref="E38:M38" si="9">E37*E31</f>
        <v>0</v>
      </c>
      <c r="F38" s="48">
        <f t="shared" si="9"/>
        <v>0</v>
      </c>
      <c r="G38" s="48">
        <f t="shared" si="9"/>
        <v>0</v>
      </c>
      <c r="H38" s="23">
        <f t="shared" si="9"/>
        <v>0</v>
      </c>
      <c r="I38" s="23">
        <f t="shared" si="9"/>
        <v>0</v>
      </c>
      <c r="J38" s="23">
        <f t="shared" si="9"/>
        <v>0</v>
      </c>
      <c r="K38" s="23">
        <f t="shared" si="9"/>
        <v>0</v>
      </c>
      <c r="L38" s="23">
        <f t="shared" si="9"/>
        <v>0</v>
      </c>
      <c r="M38" s="23">
        <f t="shared" si="9"/>
        <v>0</v>
      </c>
    </row>
    <row r="39" spans="1:13" hidden="1" x14ac:dyDescent="0.25">
      <c r="A39">
        <v>12</v>
      </c>
      <c r="B39" s="65"/>
      <c r="C39" s="35" t="s">
        <v>36</v>
      </c>
      <c r="D39" s="23">
        <f>D38</f>
        <v>0</v>
      </c>
      <c r="E39" s="23">
        <f>D39+E38</f>
        <v>0</v>
      </c>
      <c r="F39" s="48">
        <f t="shared" ref="F39:M39" si="10">E39+F38</f>
        <v>0</v>
      </c>
      <c r="G39" s="48">
        <f t="shared" si="10"/>
        <v>0</v>
      </c>
      <c r="H39" s="23">
        <f t="shared" si="10"/>
        <v>0</v>
      </c>
      <c r="I39" s="23">
        <f t="shared" si="10"/>
        <v>0</v>
      </c>
      <c r="J39" s="23">
        <f t="shared" si="10"/>
        <v>0</v>
      </c>
      <c r="K39" s="23">
        <f t="shared" si="10"/>
        <v>0</v>
      </c>
      <c r="L39" s="23">
        <f t="shared" si="10"/>
        <v>0</v>
      </c>
      <c r="M39" s="23">
        <f t="shared" si="10"/>
        <v>0</v>
      </c>
    </row>
    <row r="40" spans="1:13" ht="7.9" hidden="1" customHeight="1" x14ac:dyDescent="0.25">
      <c r="B40" s="28"/>
      <c r="C40" s="35"/>
      <c r="D40" s="35"/>
      <c r="E40" s="36"/>
      <c r="F40" s="50"/>
      <c r="G40" s="50"/>
      <c r="H40" s="20"/>
      <c r="I40" s="20"/>
      <c r="J40" s="20"/>
      <c r="K40" s="20"/>
      <c r="L40" s="20"/>
      <c r="M40" s="20"/>
    </row>
    <row r="41" spans="1:13" hidden="1" x14ac:dyDescent="0.25">
      <c r="B41" s="65" t="s">
        <v>4</v>
      </c>
      <c r="C41" s="35" t="s">
        <v>8</v>
      </c>
      <c r="D41" s="23">
        <f>$H$67*D29</f>
        <v>0</v>
      </c>
      <c r="E41" s="23">
        <f t="shared" ref="E41:M41" si="11">$H$67*E29</f>
        <v>0</v>
      </c>
      <c r="F41" s="48">
        <f t="shared" si="11"/>
        <v>0</v>
      </c>
      <c r="G41" s="48">
        <f t="shared" si="11"/>
        <v>0</v>
      </c>
      <c r="H41" s="23">
        <f t="shared" si="11"/>
        <v>0</v>
      </c>
      <c r="I41" s="23">
        <f t="shared" si="11"/>
        <v>0</v>
      </c>
      <c r="J41" s="23">
        <f t="shared" si="11"/>
        <v>0</v>
      </c>
      <c r="K41" s="23">
        <f t="shared" si="11"/>
        <v>0</v>
      </c>
      <c r="L41" s="23">
        <f t="shared" si="11"/>
        <v>0</v>
      </c>
      <c r="M41" s="23">
        <f t="shared" si="11"/>
        <v>0</v>
      </c>
    </row>
    <row r="42" spans="1:13" hidden="1" x14ac:dyDescent="0.25">
      <c r="B42" s="65"/>
      <c r="C42" s="35" t="s">
        <v>35</v>
      </c>
      <c r="D42" s="23">
        <f>D41*D31</f>
        <v>0</v>
      </c>
      <c r="E42" s="23">
        <f t="shared" ref="E42:M42" si="12">E41*E31</f>
        <v>0</v>
      </c>
      <c r="F42" s="48">
        <f t="shared" si="12"/>
        <v>0</v>
      </c>
      <c r="G42" s="48">
        <f t="shared" si="12"/>
        <v>0</v>
      </c>
      <c r="H42" s="23">
        <f t="shared" si="12"/>
        <v>0</v>
      </c>
      <c r="I42" s="23">
        <f t="shared" si="12"/>
        <v>0</v>
      </c>
      <c r="J42" s="23">
        <f t="shared" si="12"/>
        <v>0</v>
      </c>
      <c r="K42" s="23">
        <f t="shared" si="12"/>
        <v>0</v>
      </c>
      <c r="L42" s="23">
        <f t="shared" si="12"/>
        <v>0</v>
      </c>
      <c r="M42" s="23">
        <f t="shared" si="12"/>
        <v>0</v>
      </c>
    </row>
    <row r="43" spans="1:13" hidden="1" x14ac:dyDescent="0.25">
      <c r="A43">
        <v>16</v>
      </c>
      <c r="B43" s="65"/>
      <c r="C43" s="35" t="s">
        <v>36</v>
      </c>
      <c r="D43" s="23">
        <f>D42</f>
        <v>0</v>
      </c>
      <c r="E43" s="23">
        <f>D43+E42</f>
        <v>0</v>
      </c>
      <c r="F43" s="48">
        <f t="shared" ref="F43:M43" si="13">E43+F42</f>
        <v>0</v>
      </c>
      <c r="G43" s="48">
        <f t="shared" si="13"/>
        <v>0</v>
      </c>
      <c r="H43" s="23">
        <f t="shared" si="13"/>
        <v>0</v>
      </c>
      <c r="I43" s="23">
        <f t="shared" si="13"/>
        <v>0</v>
      </c>
      <c r="J43" s="23">
        <f t="shared" si="13"/>
        <v>0</v>
      </c>
      <c r="K43" s="23">
        <f t="shared" si="13"/>
        <v>0</v>
      </c>
      <c r="L43" s="23">
        <f t="shared" si="13"/>
        <v>0</v>
      </c>
      <c r="M43" s="23">
        <f t="shared" si="13"/>
        <v>0</v>
      </c>
    </row>
    <row r="44" spans="1:13" ht="7.15" hidden="1" customHeight="1" x14ac:dyDescent="0.25">
      <c r="B44" s="28"/>
      <c r="C44" s="35"/>
      <c r="D44" s="35"/>
      <c r="E44" s="36"/>
      <c r="F44" s="50"/>
      <c r="G44" s="50"/>
      <c r="H44" s="20"/>
      <c r="I44" s="20"/>
      <c r="J44" s="20"/>
      <c r="K44" s="20"/>
      <c r="L44" s="20"/>
      <c r="M44" s="20"/>
    </row>
    <row r="45" spans="1:13" hidden="1" x14ac:dyDescent="0.25">
      <c r="B45" s="65" t="s">
        <v>5</v>
      </c>
      <c r="C45" s="35" t="s">
        <v>8</v>
      </c>
      <c r="D45" s="23">
        <f>$I$67*D29</f>
        <v>0</v>
      </c>
      <c r="E45" s="23">
        <f t="shared" ref="E45:M45" si="14">$I$67*E29</f>
        <v>0</v>
      </c>
      <c r="F45" s="48">
        <f t="shared" si="14"/>
        <v>0</v>
      </c>
      <c r="G45" s="48">
        <f t="shared" si="14"/>
        <v>0</v>
      </c>
      <c r="H45" s="23">
        <f t="shared" si="14"/>
        <v>0</v>
      </c>
      <c r="I45" s="23">
        <f t="shared" si="14"/>
        <v>0</v>
      </c>
      <c r="J45" s="23">
        <f t="shared" si="14"/>
        <v>0</v>
      </c>
      <c r="K45" s="23">
        <f t="shared" si="14"/>
        <v>0</v>
      </c>
      <c r="L45" s="23">
        <f t="shared" si="14"/>
        <v>0</v>
      </c>
      <c r="M45" s="23">
        <f t="shared" si="14"/>
        <v>0</v>
      </c>
    </row>
    <row r="46" spans="1:13" hidden="1" x14ac:dyDescent="0.25">
      <c r="B46" s="65"/>
      <c r="C46" s="35" t="s">
        <v>35</v>
      </c>
      <c r="D46" s="23">
        <f>D45*D31</f>
        <v>0</v>
      </c>
      <c r="E46" s="23">
        <f t="shared" ref="E46:M46" si="15">E45*E31</f>
        <v>0</v>
      </c>
      <c r="F46" s="48">
        <f t="shared" si="15"/>
        <v>0</v>
      </c>
      <c r="G46" s="48">
        <f t="shared" si="15"/>
        <v>0</v>
      </c>
      <c r="H46" s="23">
        <f t="shared" si="15"/>
        <v>0</v>
      </c>
      <c r="I46" s="23">
        <f t="shared" si="15"/>
        <v>0</v>
      </c>
      <c r="J46" s="23">
        <f t="shared" si="15"/>
        <v>0</v>
      </c>
      <c r="K46" s="23">
        <f t="shared" si="15"/>
        <v>0</v>
      </c>
      <c r="L46" s="23">
        <f t="shared" si="15"/>
        <v>0</v>
      </c>
      <c r="M46" s="23">
        <f t="shared" si="15"/>
        <v>0</v>
      </c>
    </row>
    <row r="47" spans="1:13" hidden="1" x14ac:dyDescent="0.25">
      <c r="A47">
        <v>20</v>
      </c>
      <c r="B47" s="65"/>
      <c r="C47" s="35" t="s">
        <v>36</v>
      </c>
      <c r="D47" s="23">
        <f>D46</f>
        <v>0</v>
      </c>
      <c r="E47" s="23">
        <f>D47+E46</f>
        <v>0</v>
      </c>
      <c r="F47" s="48">
        <f t="shared" ref="F47:M47" si="16">E47+F46</f>
        <v>0</v>
      </c>
      <c r="G47" s="48">
        <f t="shared" si="16"/>
        <v>0</v>
      </c>
      <c r="H47" s="23">
        <f t="shared" si="16"/>
        <v>0</v>
      </c>
      <c r="I47" s="23">
        <f t="shared" si="16"/>
        <v>0</v>
      </c>
      <c r="J47" s="23">
        <f t="shared" si="16"/>
        <v>0</v>
      </c>
      <c r="K47" s="23">
        <f t="shared" si="16"/>
        <v>0</v>
      </c>
      <c r="L47" s="23">
        <f t="shared" si="16"/>
        <v>0</v>
      </c>
      <c r="M47" s="23">
        <f t="shared" si="16"/>
        <v>0</v>
      </c>
    </row>
    <row r="48" spans="1:13" ht="7.9" hidden="1" customHeight="1" x14ac:dyDescent="0.25">
      <c r="B48" s="28"/>
      <c r="C48" s="35"/>
      <c r="D48" s="35"/>
      <c r="E48" s="36"/>
      <c r="F48" s="50"/>
      <c r="G48" s="50"/>
      <c r="H48" s="20"/>
      <c r="I48" s="20"/>
      <c r="J48" s="20"/>
      <c r="K48" s="20"/>
      <c r="L48" s="20"/>
      <c r="M48" s="20"/>
    </row>
    <row r="49" spans="1:13" hidden="1" x14ac:dyDescent="0.25">
      <c r="B49" s="65" t="s">
        <v>6</v>
      </c>
      <c r="C49" s="35" t="s">
        <v>8</v>
      </c>
      <c r="D49" s="23">
        <f>$J$67*D29</f>
        <v>0</v>
      </c>
      <c r="E49" s="23">
        <f t="shared" ref="E49:M49" si="17">$J$67*E29</f>
        <v>0</v>
      </c>
      <c r="F49" s="48">
        <f t="shared" si="17"/>
        <v>0</v>
      </c>
      <c r="G49" s="48">
        <f t="shared" si="17"/>
        <v>0</v>
      </c>
      <c r="H49" s="23">
        <f t="shared" si="17"/>
        <v>0</v>
      </c>
      <c r="I49" s="23">
        <f t="shared" si="17"/>
        <v>0</v>
      </c>
      <c r="J49" s="23">
        <f t="shared" si="17"/>
        <v>0</v>
      </c>
      <c r="K49" s="23">
        <f t="shared" si="17"/>
        <v>0</v>
      </c>
      <c r="L49" s="23">
        <f t="shared" si="17"/>
        <v>0</v>
      </c>
      <c r="M49" s="23">
        <f t="shared" si="17"/>
        <v>0</v>
      </c>
    </row>
    <row r="50" spans="1:13" hidden="1" x14ac:dyDescent="0.25">
      <c r="B50" s="65"/>
      <c r="C50" s="35" t="s">
        <v>35</v>
      </c>
      <c r="D50" s="23">
        <f>D49*D31</f>
        <v>0</v>
      </c>
      <c r="E50" s="23">
        <f t="shared" ref="E50:M50" si="18">E49*E31</f>
        <v>0</v>
      </c>
      <c r="F50" s="48">
        <f t="shared" si="18"/>
        <v>0</v>
      </c>
      <c r="G50" s="48">
        <f t="shared" si="18"/>
        <v>0</v>
      </c>
      <c r="H50" s="23">
        <f t="shared" si="18"/>
        <v>0</v>
      </c>
      <c r="I50" s="23">
        <f t="shared" si="18"/>
        <v>0</v>
      </c>
      <c r="J50" s="23">
        <f t="shared" si="18"/>
        <v>0</v>
      </c>
      <c r="K50" s="23">
        <f t="shared" si="18"/>
        <v>0</v>
      </c>
      <c r="L50" s="23">
        <f t="shared" si="18"/>
        <v>0</v>
      </c>
      <c r="M50" s="23">
        <f t="shared" si="18"/>
        <v>0</v>
      </c>
    </row>
    <row r="51" spans="1:13" hidden="1" x14ac:dyDescent="0.25">
      <c r="A51">
        <v>24</v>
      </c>
      <c r="B51" s="65"/>
      <c r="C51" s="35" t="s">
        <v>36</v>
      </c>
      <c r="D51" s="23">
        <f>D50</f>
        <v>0</v>
      </c>
      <c r="E51" s="23">
        <f>D51+E50</f>
        <v>0</v>
      </c>
      <c r="F51" s="48">
        <f t="shared" ref="F51:M51" si="19">E51+F50</f>
        <v>0</v>
      </c>
      <c r="G51" s="48">
        <f t="shared" si="19"/>
        <v>0</v>
      </c>
      <c r="H51" s="23">
        <f t="shared" si="19"/>
        <v>0</v>
      </c>
      <c r="I51" s="23">
        <f t="shared" si="19"/>
        <v>0</v>
      </c>
      <c r="J51" s="23">
        <f t="shared" si="19"/>
        <v>0</v>
      </c>
      <c r="K51" s="23">
        <f t="shared" si="19"/>
        <v>0</v>
      </c>
      <c r="L51" s="23">
        <f t="shared" si="19"/>
        <v>0</v>
      </c>
      <c r="M51" s="23">
        <f t="shared" si="19"/>
        <v>0</v>
      </c>
    </row>
    <row r="52" spans="1:13" hidden="1" x14ac:dyDescent="0.25">
      <c r="C52" s="39"/>
      <c r="D52" s="39"/>
      <c r="E52" s="38"/>
      <c r="F52" s="46"/>
      <c r="G52" s="46"/>
    </row>
    <row r="53" spans="1:13" x14ac:dyDescent="0.25">
      <c r="C53" s="63" t="s">
        <v>18</v>
      </c>
      <c r="D53" s="63"/>
      <c r="E53" s="38" t="s">
        <v>16</v>
      </c>
      <c r="F53" s="66">
        <v>3</v>
      </c>
      <c r="G53" s="67"/>
    </row>
    <row r="54" spans="1:13" x14ac:dyDescent="0.25">
      <c r="C54" s="74" t="s">
        <v>20</v>
      </c>
      <c r="D54" s="74"/>
      <c r="E54" s="38" t="s">
        <v>7</v>
      </c>
      <c r="F54" s="78"/>
      <c r="G54" s="79"/>
    </row>
    <row r="55" spans="1:13" ht="10.15" customHeight="1" x14ac:dyDescent="0.25">
      <c r="C55" s="1"/>
      <c r="D55" s="1"/>
      <c r="E55" s="1"/>
    </row>
    <row r="56" spans="1:13" ht="10.15" customHeight="1" x14ac:dyDescent="0.25">
      <c r="C56" s="1"/>
      <c r="D56" s="1"/>
      <c r="E56" s="1"/>
    </row>
    <row r="57" spans="1:13" ht="10.15" customHeight="1" x14ac:dyDescent="0.25"/>
    <row r="58" spans="1:13" ht="19.899999999999999" customHeight="1" x14ac:dyDescent="0.35">
      <c r="B58" s="9"/>
      <c r="C58" s="5"/>
      <c r="D58" s="9"/>
      <c r="E58" s="9"/>
      <c r="F58" s="9"/>
      <c r="G58" s="9"/>
      <c r="H58" s="9"/>
      <c r="I58" s="9"/>
      <c r="J58" s="9"/>
    </row>
    <row r="59" spans="1:13" ht="15.6" customHeight="1" x14ac:dyDescent="0.25">
      <c r="C59" s="1"/>
      <c r="D59" s="1"/>
      <c r="E59" s="1"/>
      <c r="F59" s="3" t="s">
        <v>2</v>
      </c>
      <c r="G59" s="3" t="s">
        <v>3</v>
      </c>
      <c r="H59" s="3" t="s">
        <v>4</v>
      </c>
      <c r="I59" s="3" t="s">
        <v>5</v>
      </c>
      <c r="J59" s="3" t="s">
        <v>6</v>
      </c>
    </row>
    <row r="60" spans="1:13" ht="10.15" customHeight="1" x14ac:dyDescent="0.25">
      <c r="C60" s="1"/>
      <c r="D60" s="1"/>
      <c r="E60" s="1"/>
      <c r="F60" s="3"/>
      <c r="G60" s="3"/>
      <c r="H60" s="3"/>
      <c r="I60" s="3"/>
      <c r="J60" s="3"/>
    </row>
    <row r="61" spans="1:13" ht="15.75" x14ac:dyDescent="0.25">
      <c r="C61" s="73" t="s">
        <v>11</v>
      </c>
      <c r="D61" s="73"/>
      <c r="E61" s="17"/>
      <c r="F61" s="1"/>
      <c r="G61" s="1"/>
      <c r="H61" s="1"/>
      <c r="I61" s="1"/>
      <c r="J61" s="1"/>
    </row>
    <row r="62" spans="1:13" x14ac:dyDescent="0.25">
      <c r="C62" s="63" t="s">
        <v>23</v>
      </c>
      <c r="D62" s="63"/>
      <c r="E62" s="38" t="s">
        <v>12</v>
      </c>
      <c r="F62" s="53"/>
      <c r="G62" s="53"/>
      <c r="H62" s="53"/>
      <c r="I62" s="53"/>
      <c r="J62" s="53"/>
    </row>
    <row r="63" spans="1:13" x14ac:dyDescent="0.25">
      <c r="C63" s="74" t="s">
        <v>37</v>
      </c>
      <c r="D63" s="74"/>
      <c r="E63" s="38" t="s">
        <v>12</v>
      </c>
      <c r="F63" s="55"/>
      <c r="G63" s="55"/>
      <c r="H63" s="55"/>
      <c r="I63" s="55"/>
      <c r="J63" s="55"/>
    </row>
    <row r="64" spans="1:13" x14ac:dyDescent="0.25">
      <c r="C64" s="63" t="s">
        <v>24</v>
      </c>
      <c r="D64" s="63"/>
      <c r="E64" s="38" t="s">
        <v>12</v>
      </c>
      <c r="F64" s="55"/>
      <c r="G64" s="55"/>
      <c r="H64" s="55"/>
      <c r="I64" s="55"/>
      <c r="J64" s="55"/>
      <c r="M64" s="31"/>
    </row>
    <row r="65" spans="2:13" ht="6" customHeight="1" x14ac:dyDescent="0.25">
      <c r="C65" s="77"/>
      <c r="D65" s="77"/>
      <c r="E65" s="19"/>
      <c r="F65" s="57"/>
      <c r="G65" s="57"/>
      <c r="H65" s="57"/>
      <c r="I65" s="57"/>
      <c r="J65" s="57"/>
    </row>
    <row r="66" spans="2:13" ht="15.75" x14ac:dyDescent="0.25">
      <c r="C66" s="73" t="s">
        <v>8</v>
      </c>
      <c r="D66" s="73"/>
      <c r="E66" s="17"/>
      <c r="F66" s="57"/>
      <c r="G66" s="57"/>
      <c r="H66" s="57"/>
      <c r="I66" s="57"/>
      <c r="J66" s="57"/>
    </row>
    <row r="67" spans="2:13" ht="18" x14ac:dyDescent="0.35">
      <c r="C67" s="63" t="s">
        <v>57</v>
      </c>
      <c r="D67" s="63"/>
      <c r="E67" s="38" t="s">
        <v>15</v>
      </c>
      <c r="F67" s="59"/>
      <c r="G67" s="59"/>
      <c r="H67" s="59"/>
      <c r="I67" s="59"/>
      <c r="J67" s="59"/>
    </row>
    <row r="68" spans="2:13" ht="6" customHeight="1" x14ac:dyDescent="0.25">
      <c r="C68" s="75"/>
      <c r="D68" s="75"/>
      <c r="E68" s="18"/>
      <c r="F68" s="57"/>
      <c r="G68" s="57"/>
      <c r="H68" s="57"/>
      <c r="I68" s="57"/>
      <c r="J68" s="57"/>
    </row>
    <row r="69" spans="2:13" ht="15.75" x14ac:dyDescent="0.25">
      <c r="C69" s="64" t="s">
        <v>21</v>
      </c>
      <c r="D69" s="64"/>
      <c r="E69" s="15"/>
      <c r="F69" s="57"/>
      <c r="G69" s="57"/>
      <c r="H69" s="57"/>
      <c r="I69" s="57"/>
      <c r="J69" s="57"/>
    </row>
    <row r="70" spans="2:13" x14ac:dyDescent="0.25">
      <c r="C70" s="63" t="s">
        <v>22</v>
      </c>
      <c r="D70" s="63"/>
      <c r="E70" s="38" t="s">
        <v>12</v>
      </c>
      <c r="F70" s="55"/>
      <c r="G70" s="55"/>
      <c r="H70" s="55"/>
      <c r="I70" s="55"/>
      <c r="J70" s="55"/>
    </row>
    <row r="71" spans="2:13" x14ac:dyDescent="0.25">
      <c r="C71" s="63" t="s">
        <v>38</v>
      </c>
      <c r="D71" s="63"/>
      <c r="E71" s="38" t="s">
        <v>13</v>
      </c>
      <c r="F71" s="55"/>
      <c r="G71" s="55"/>
      <c r="H71" s="55"/>
      <c r="I71" s="55"/>
      <c r="J71" s="55"/>
    </row>
    <row r="72" spans="2:13" x14ac:dyDescent="0.25">
      <c r="C72" s="63" t="s">
        <v>39</v>
      </c>
      <c r="D72" s="63"/>
      <c r="E72" s="38" t="s">
        <v>13</v>
      </c>
      <c r="F72" s="55"/>
      <c r="G72" s="55"/>
      <c r="H72" s="55"/>
      <c r="I72" s="55"/>
      <c r="J72" s="55"/>
    </row>
    <row r="73" spans="2:13" ht="10.15" customHeight="1" x14ac:dyDescent="0.25">
      <c r="C73" s="75"/>
      <c r="D73" s="75"/>
      <c r="E73" s="18"/>
      <c r="F73" s="1"/>
      <c r="G73" s="1"/>
      <c r="H73" s="1"/>
      <c r="I73" s="1"/>
      <c r="J73" s="1"/>
    </row>
    <row r="76" spans="2:13" ht="10.15" customHeight="1" x14ac:dyDescent="0.25"/>
    <row r="77" spans="2:13" ht="15.6" customHeight="1" x14ac:dyDescent="0.25">
      <c r="F77" s="3" t="s">
        <v>2</v>
      </c>
      <c r="G77" s="3" t="s">
        <v>3</v>
      </c>
      <c r="H77" s="3" t="s">
        <v>4</v>
      </c>
      <c r="I77" s="3" t="s">
        <v>5</v>
      </c>
      <c r="J77" s="3" t="s">
        <v>6</v>
      </c>
    </row>
    <row r="78" spans="2:13" ht="12.6" customHeight="1" x14ac:dyDescent="0.3">
      <c r="B78" s="10"/>
      <c r="C78" s="5" t="s">
        <v>14</v>
      </c>
      <c r="D78" s="10"/>
      <c r="E78" s="10"/>
      <c r="F78" s="10"/>
      <c r="G78" s="10"/>
      <c r="H78" s="10"/>
      <c r="I78" s="10"/>
      <c r="J78" s="10"/>
      <c r="M78" s="31"/>
    </row>
    <row r="79" spans="2:13" ht="18.75" x14ac:dyDescent="0.3">
      <c r="C79" s="63" t="s">
        <v>25</v>
      </c>
      <c r="D79" s="63"/>
      <c r="E79" s="41"/>
      <c r="F79" s="42">
        <f>SUM(F62:F64)*$F$20</f>
        <v>0</v>
      </c>
      <c r="G79" s="42">
        <f>SUM(G62:G64)*$F$20</f>
        <v>0</v>
      </c>
      <c r="H79" s="42">
        <f>SUM(H62:H64)*$F$20</f>
        <v>0</v>
      </c>
      <c r="I79" s="42">
        <f>SUM(I62:I64)*$F$20</f>
        <v>0</v>
      </c>
      <c r="J79" s="42">
        <f>SUM(J62:J64)*$F$20</f>
        <v>0</v>
      </c>
      <c r="K79" s="7"/>
    </row>
    <row r="80" spans="2:13" ht="18.75" x14ac:dyDescent="0.3">
      <c r="C80" s="74" t="s">
        <v>40</v>
      </c>
      <c r="D80" s="74"/>
      <c r="E80" s="43"/>
      <c r="F80" s="42">
        <f>HLOOKUP($F$21,$D$28:$M$51,8,FALSE)*$F$20</f>
        <v>0</v>
      </c>
      <c r="G80" s="42">
        <f>HLOOKUP($F$21,$D$28:$M$51,12,FALSE)*$F$20</f>
        <v>0</v>
      </c>
      <c r="H80" s="42">
        <f>HLOOKUP($F$21,$D$28:$M$51,16,FALSE)*$F$20</f>
        <v>0</v>
      </c>
      <c r="I80" s="42">
        <f>HLOOKUP($F$21,$D$28:$M$51,20,FALSE)*$F$20</f>
        <v>0</v>
      </c>
      <c r="J80" s="42">
        <f>HLOOKUP($F$21,$D$28:$M$51,24,FALSE)*$F$20</f>
        <v>0</v>
      </c>
      <c r="K80" s="7"/>
    </row>
    <row r="81" spans="2:11" ht="18.75" x14ac:dyDescent="0.3">
      <c r="C81" s="63" t="s">
        <v>41</v>
      </c>
      <c r="D81" s="63"/>
      <c r="E81" s="41"/>
      <c r="F81" s="42">
        <f>-PV($F$26/100,$F$21*3/4,0,$F$70,0)*$F$20-PV($F$26/100,$F$21,$F$71,0,0)*$F$20-(PV($F$26/100,$F$21,$F$72,0,0)*$F$20-PV($F$26/100,$F$53,$F$72,0,0)*$F$20)</f>
        <v>0</v>
      </c>
      <c r="G81" s="42">
        <f>-PV($F$26/100,$F$21*3/4,0,$G$70,0)*$F$20-PV($F$26/100,$F$21,$G$71,0,0)*$F$20-(PV($F$26/100,$F$21,$G$72,0,0)*$F$20-PV($F$26/100,$F$53,$G$72,0,0)*$F$20)</f>
        <v>0</v>
      </c>
      <c r="H81" s="42">
        <f>-PV($F$26/100,$F$21*3/4,0,$H$70,0)*$F$20-PV($F$26/100,$F$21,$H$71,0,0)*$F$20-(PV($F$26/100,$F$21,$H$72,0,0)*$F$20-PV($F$26/100,$F$53,$H$72,0,0)*$F$20)</f>
        <v>0</v>
      </c>
      <c r="I81" s="42">
        <f>-PV($F$26/100,$F$21*3/4,0,$I$70,0)*$F$20-PV($F$26/100,$F$21,$I$71,0,0)*$F$20-(PV($F$26/100,$F$21,$I$72,0,0)*$F$20-PV($F$26/100,$F$53,$I$72,0,0)*$F$20)</f>
        <v>0</v>
      </c>
      <c r="J81" s="42">
        <f>-PV($F$26/100,$F$21*3/4,0,$J$70,0)*$F$20-PV($F$26/100,$F$21,$J$71,0,0)*$F$20-(PV($F$26/100,$F$21,$J$72,0,0)*$F$20-PV($F$26/100,$F$53,$J$72,0,0)*$F$20)</f>
        <v>0</v>
      </c>
      <c r="K81" s="7"/>
    </row>
    <row r="82" spans="2:11" ht="18.75" x14ac:dyDescent="0.3">
      <c r="C82" s="74" t="s">
        <v>26</v>
      </c>
      <c r="D82" s="74"/>
      <c r="E82" s="43"/>
      <c r="F82" s="42">
        <f>-PV($F$26/100,$F$21, 0,$F$54,0)*$F$20</f>
        <v>0</v>
      </c>
      <c r="G82" s="42">
        <f>-PV($F$26/100,$F$21, 0,$F$54,0)*$F$20</f>
        <v>0</v>
      </c>
      <c r="H82" s="42">
        <f>-PV($F$26/100,$F$21, 0,$F$54,0)*$F$20</f>
        <v>0</v>
      </c>
      <c r="I82" s="42">
        <f>-PV($F$26/100,$F$21, 0,$F$54,0)*$F$20</f>
        <v>0</v>
      </c>
      <c r="J82" s="42">
        <f>-PV($F$26/100,$F$21, 0,$F$54,0)*$F$20</f>
        <v>0</v>
      </c>
      <c r="K82" s="7"/>
    </row>
    <row r="83" spans="2:11" s="4" customFormat="1" ht="19.899999999999999" customHeight="1" x14ac:dyDescent="0.35">
      <c r="B83" s="9"/>
      <c r="C83" s="72" t="s">
        <v>54</v>
      </c>
      <c r="D83" s="72"/>
      <c r="E83" s="16"/>
      <c r="F83" s="13">
        <f>F79+F80+F81+F82</f>
        <v>0</v>
      </c>
      <c r="G83" s="13">
        <f>G79+G80+G81+G82</f>
        <v>0</v>
      </c>
      <c r="H83" s="13">
        <f>H79+H80+H81+H82</f>
        <v>0</v>
      </c>
      <c r="I83" s="13">
        <f>I79+I80+I81+I82</f>
        <v>0</v>
      </c>
      <c r="J83" s="13">
        <f>J79+J80+J81+J82</f>
        <v>0</v>
      </c>
      <c r="K83" s="8"/>
    </row>
    <row r="84" spans="2:11" ht="10.15" customHeight="1" x14ac:dyDescent="0.25"/>
    <row r="85" spans="2:11" ht="3" customHeight="1" x14ac:dyDescent="0.25"/>
    <row r="87" spans="2:11" x14ac:dyDescent="0.25">
      <c r="C87" s="14"/>
      <c r="E87" s="32"/>
    </row>
    <row r="88" spans="2:11" x14ac:dyDescent="0.25">
      <c r="E88" s="32"/>
    </row>
    <row r="89" spans="2:11" x14ac:dyDescent="0.25">
      <c r="C89" s="11"/>
      <c r="E89" s="32"/>
    </row>
  </sheetData>
  <sheetProtection sheet="1" objects="1" scenarios="1"/>
  <mergeCells count="40">
    <mergeCell ref="B2:I2"/>
    <mergeCell ref="C61:D61"/>
    <mergeCell ref="C66:D66"/>
    <mergeCell ref="C65:D65"/>
    <mergeCell ref="C68:D68"/>
    <mergeCell ref="C20:D20"/>
    <mergeCell ref="C21:D21"/>
    <mergeCell ref="C53:D53"/>
    <mergeCell ref="C22:D22"/>
    <mergeCell ref="C25:D25"/>
    <mergeCell ref="C54:D54"/>
    <mergeCell ref="C26:D26"/>
    <mergeCell ref="F54:G54"/>
    <mergeCell ref="F26:G26"/>
    <mergeCell ref="F20:G20"/>
    <mergeCell ref="F21:G21"/>
    <mergeCell ref="F53:G53"/>
    <mergeCell ref="F22:G22"/>
    <mergeCell ref="F25:G25"/>
    <mergeCell ref="C83:D83"/>
    <mergeCell ref="C19:D19"/>
    <mergeCell ref="C24:D24"/>
    <mergeCell ref="C79:D79"/>
    <mergeCell ref="C80:D80"/>
    <mergeCell ref="C81:D81"/>
    <mergeCell ref="C82:D82"/>
    <mergeCell ref="C73:D73"/>
    <mergeCell ref="C64:D64"/>
    <mergeCell ref="C63:D63"/>
    <mergeCell ref="C62:D62"/>
    <mergeCell ref="C70:D70"/>
    <mergeCell ref="C71:D71"/>
    <mergeCell ref="C72:D72"/>
    <mergeCell ref="C69:D69"/>
    <mergeCell ref="C67:D67"/>
    <mergeCell ref="B33:B35"/>
    <mergeCell ref="B37:B39"/>
    <mergeCell ref="B41:B43"/>
    <mergeCell ref="B45:B47"/>
    <mergeCell ref="B49:B51"/>
  </mergeCells>
  <pageMargins left="0.7" right="0.7" top="0.78740157499999996" bottom="0.78740157499999996" header="0.3" footer="0.3"/>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2"/>
  <sheetViews>
    <sheetView showGridLines="0" topLeftCell="A4" zoomScale="90" zoomScaleNormal="90" workbookViewId="0">
      <selection activeCell="F54" sqref="F54:G54"/>
    </sheetView>
  </sheetViews>
  <sheetFormatPr baseColWidth="10" defaultRowHeight="15" x14ac:dyDescent="0.25"/>
  <cols>
    <col min="1" max="1" width="3.42578125" customWidth="1"/>
    <col min="2" max="2" width="8.28515625" customWidth="1"/>
    <col min="3" max="3" width="39.28515625" customWidth="1"/>
    <col min="4" max="4" width="35.7109375" customWidth="1"/>
    <col min="5" max="10" width="15.7109375" customWidth="1"/>
    <col min="12" max="12" width="12.7109375" customWidth="1"/>
    <col min="13" max="13" width="16.42578125" customWidth="1"/>
  </cols>
  <sheetData>
    <row r="1" spans="2:9" ht="4.9000000000000004" customHeight="1" x14ac:dyDescent="0.25"/>
    <row r="2" spans="2:9" ht="30" customHeight="1" x14ac:dyDescent="0.25">
      <c r="B2" s="76"/>
      <c r="C2" s="76"/>
      <c r="D2" s="76"/>
      <c r="E2" s="76"/>
      <c r="F2" s="76"/>
      <c r="G2" s="76"/>
      <c r="H2" s="76"/>
      <c r="I2" s="76"/>
    </row>
    <row r="3" spans="2:9" x14ac:dyDescent="0.25">
      <c r="C3" s="14" t="s">
        <v>29</v>
      </c>
    </row>
    <row r="4" spans="2:9" ht="4.9000000000000004" customHeight="1" x14ac:dyDescent="0.25"/>
    <row r="5" spans="2:9" ht="15.6" customHeight="1" x14ac:dyDescent="0.25">
      <c r="C5" s="11"/>
    </row>
    <row r="6" spans="2:9" ht="15.6" customHeight="1" x14ac:dyDescent="0.25">
      <c r="C6" s="11"/>
    </row>
    <row r="7" spans="2:9" ht="5.45" customHeight="1" x14ac:dyDescent="0.25"/>
    <row r="8" spans="2:9" ht="15.6" customHeight="1" x14ac:dyDescent="0.25">
      <c r="C8" s="29"/>
      <c r="D8" s="34" t="s">
        <v>45</v>
      </c>
    </row>
    <row r="9" spans="2:9" ht="15.6" customHeight="1" x14ac:dyDescent="0.25">
      <c r="C9" s="30"/>
      <c r="D9" s="34" t="s">
        <v>44</v>
      </c>
    </row>
    <row r="10" spans="2:9" ht="15.6" customHeight="1" x14ac:dyDescent="0.25">
      <c r="C10" s="33"/>
      <c r="D10" s="34" t="s">
        <v>43</v>
      </c>
    </row>
    <row r="11" spans="2:9" ht="15.6" customHeight="1" x14ac:dyDescent="0.25">
      <c r="C11" s="44"/>
      <c r="D11" s="34" t="s">
        <v>42</v>
      </c>
    </row>
    <row r="12" spans="2:9" ht="15.6" customHeight="1" x14ac:dyDescent="0.25">
      <c r="D12" s="34"/>
    </row>
    <row r="13" spans="2:9" ht="10.15" customHeight="1" x14ac:dyDescent="0.25"/>
    <row r="14" spans="2:9" ht="27.6" customHeight="1" x14ac:dyDescent="0.25"/>
    <row r="15" spans="2:9" ht="19.899999999999999" customHeight="1" x14ac:dyDescent="0.25">
      <c r="B15" s="6"/>
      <c r="C15" s="5"/>
      <c r="D15" s="6"/>
      <c r="E15" s="6"/>
      <c r="F15" s="6"/>
      <c r="G15" s="6"/>
      <c r="H15" s="6"/>
      <c r="I15" s="6"/>
    </row>
    <row r="16" spans="2:9" ht="10.15" customHeight="1" x14ac:dyDescent="0.25"/>
    <row r="17" spans="2:15" ht="15.75" x14ac:dyDescent="0.25">
      <c r="C17" s="73" t="s">
        <v>27</v>
      </c>
      <c r="D17" s="73"/>
    </row>
    <row r="18" spans="2:15" x14ac:dyDescent="0.25">
      <c r="C18" s="63" t="s">
        <v>10</v>
      </c>
      <c r="D18" s="63"/>
      <c r="E18" s="38" t="s">
        <v>0</v>
      </c>
      <c r="F18" s="80">
        <v>10</v>
      </c>
      <c r="G18" s="81"/>
    </row>
    <row r="19" spans="2:15" x14ac:dyDescent="0.25">
      <c r="C19" s="74" t="s">
        <v>17</v>
      </c>
      <c r="D19" s="74"/>
      <c r="E19" s="38" t="s">
        <v>16</v>
      </c>
      <c r="F19" s="82">
        <v>5</v>
      </c>
      <c r="G19" s="83"/>
    </row>
    <row r="20" spans="2:15" x14ac:dyDescent="0.25">
      <c r="C20" s="74" t="s">
        <v>46</v>
      </c>
      <c r="D20" s="74"/>
      <c r="E20" s="38" t="s">
        <v>47</v>
      </c>
      <c r="F20" s="80">
        <f>220*10</f>
        <v>2200</v>
      </c>
      <c r="G20" s="81"/>
    </row>
    <row r="21" spans="2:15" hidden="1" x14ac:dyDescent="0.25">
      <c r="C21" s="39" t="s">
        <v>48</v>
      </c>
      <c r="D21" s="39"/>
      <c r="E21" s="38" t="s">
        <v>47</v>
      </c>
      <c r="F21" s="84">
        <f>8760-F20</f>
        <v>6560</v>
      </c>
      <c r="G21" s="85"/>
    </row>
    <row r="22" spans="2:15" x14ac:dyDescent="0.25">
      <c r="C22" s="74" t="s">
        <v>19</v>
      </c>
      <c r="D22" s="74"/>
      <c r="E22" s="38" t="s">
        <v>9</v>
      </c>
      <c r="F22" s="68">
        <v>0.2</v>
      </c>
      <c r="G22" s="69"/>
    </row>
    <row r="23" spans="2:15" ht="7.15" customHeight="1" x14ac:dyDescent="0.25">
      <c r="C23" s="12"/>
      <c r="D23" s="12"/>
      <c r="E23" s="2"/>
      <c r="F23" s="45"/>
      <c r="G23" s="45"/>
    </row>
    <row r="24" spans="2:15" ht="15.75" x14ac:dyDescent="0.25">
      <c r="C24" s="73" t="s">
        <v>28</v>
      </c>
      <c r="D24" s="73"/>
      <c r="E24" s="2"/>
      <c r="F24" s="45"/>
      <c r="G24" s="45"/>
    </row>
    <row r="25" spans="2:15" x14ac:dyDescent="0.25">
      <c r="C25" s="74" t="s">
        <v>30</v>
      </c>
      <c r="D25" s="74"/>
      <c r="E25" s="38" t="s">
        <v>1</v>
      </c>
      <c r="F25" s="70">
        <v>10</v>
      </c>
      <c r="G25" s="71"/>
    </row>
    <row r="26" spans="2:15" x14ac:dyDescent="0.25">
      <c r="C26" s="74" t="s">
        <v>34</v>
      </c>
      <c r="D26" s="74"/>
      <c r="E26" s="38" t="s">
        <v>1</v>
      </c>
      <c r="F26" s="78">
        <v>-0.86</v>
      </c>
      <c r="G26" s="79"/>
    </row>
    <row r="27" spans="2:15" hidden="1" x14ac:dyDescent="0.25">
      <c r="C27" s="39"/>
      <c r="D27" s="39"/>
      <c r="E27" s="38"/>
      <c r="F27" s="46"/>
      <c r="G27" s="46"/>
    </row>
    <row r="28" spans="2:15" ht="15.75" hidden="1" x14ac:dyDescent="0.25">
      <c r="B28" s="20"/>
      <c r="C28" s="40" t="s">
        <v>31</v>
      </c>
      <c r="D28" s="21">
        <v>1</v>
      </c>
      <c r="E28" s="21">
        <v>2</v>
      </c>
      <c r="F28" s="47">
        <v>3</v>
      </c>
      <c r="G28" s="47">
        <v>4</v>
      </c>
      <c r="H28" s="22">
        <v>5</v>
      </c>
      <c r="I28" s="22">
        <v>6</v>
      </c>
      <c r="J28" s="22">
        <v>7</v>
      </c>
      <c r="K28" s="22">
        <v>8</v>
      </c>
      <c r="L28" s="22">
        <v>9</v>
      </c>
      <c r="M28" s="22">
        <v>10</v>
      </c>
      <c r="N28" s="2"/>
      <c r="O28" s="2"/>
    </row>
    <row r="29" spans="2:15" ht="15.75" hidden="1" x14ac:dyDescent="0.25">
      <c r="B29" s="20"/>
      <c r="C29" s="35" t="s">
        <v>32</v>
      </c>
      <c r="D29" s="23">
        <f>F22</f>
        <v>0.2</v>
      </c>
      <c r="E29" s="23">
        <f>D29*(1+$F$25/100)</f>
        <v>0.22000000000000003</v>
      </c>
      <c r="F29" s="48">
        <f t="shared" ref="F29:M29" si="0">E29*(1+$F$25/100)</f>
        <v>0.24200000000000005</v>
      </c>
      <c r="G29" s="48">
        <f t="shared" si="0"/>
        <v>0.26620000000000005</v>
      </c>
      <c r="H29" s="24">
        <f t="shared" si="0"/>
        <v>0.29282000000000008</v>
      </c>
      <c r="I29" s="24">
        <f t="shared" si="0"/>
        <v>0.32210200000000011</v>
      </c>
      <c r="J29" s="24">
        <f t="shared" si="0"/>
        <v>0.35431220000000013</v>
      </c>
      <c r="K29" s="24">
        <f t="shared" si="0"/>
        <v>0.38974342000000017</v>
      </c>
      <c r="L29" s="24">
        <f t="shared" si="0"/>
        <v>0.42871776200000022</v>
      </c>
      <c r="M29" s="24">
        <f t="shared" si="0"/>
        <v>0.47158953820000027</v>
      </c>
    </row>
    <row r="30" spans="2:15" ht="15.75" hidden="1" x14ac:dyDescent="0.25">
      <c r="B30" s="20"/>
      <c r="C30" s="35" t="s">
        <v>33</v>
      </c>
      <c r="D30" s="23">
        <f>D29</f>
        <v>0.2</v>
      </c>
      <c r="E30" s="23">
        <f>D30+E29</f>
        <v>0.42000000000000004</v>
      </c>
      <c r="F30" s="48">
        <f t="shared" ref="F30:M30" si="1">E30+F29</f>
        <v>0.66200000000000014</v>
      </c>
      <c r="G30" s="48">
        <f t="shared" si="1"/>
        <v>0.92820000000000014</v>
      </c>
      <c r="H30" s="24">
        <f t="shared" si="1"/>
        <v>1.2210200000000002</v>
      </c>
      <c r="I30" s="24">
        <f t="shared" si="1"/>
        <v>1.5431220000000003</v>
      </c>
      <c r="J30" s="24">
        <f t="shared" si="1"/>
        <v>1.8974342000000004</v>
      </c>
      <c r="K30" s="24">
        <f t="shared" si="1"/>
        <v>2.2871776200000005</v>
      </c>
      <c r="L30" s="24">
        <f t="shared" si="1"/>
        <v>2.7158953820000007</v>
      </c>
      <c r="M30" s="24">
        <f t="shared" si="1"/>
        <v>3.1874849202000011</v>
      </c>
    </row>
    <row r="31" spans="2:15" hidden="1" x14ac:dyDescent="0.25">
      <c r="B31" s="20"/>
      <c r="C31" s="35" t="s">
        <v>34</v>
      </c>
      <c r="D31" s="25">
        <f>1/(1+$F$26/100)^(D28-1)</f>
        <v>1</v>
      </c>
      <c r="E31" s="25">
        <f t="shared" ref="E31:M31" si="2">1/(1+$F$26/100)^(E28-1)</f>
        <v>1.0086746015735324</v>
      </c>
      <c r="F31" s="49">
        <f t="shared" si="2"/>
        <v>1.0174244518595243</v>
      </c>
      <c r="G31" s="49">
        <f t="shared" si="2"/>
        <v>1.0262502036105754</v>
      </c>
      <c r="H31" s="25">
        <f t="shared" si="2"/>
        <v>1.0351525152416536</v>
      </c>
      <c r="I31" s="25">
        <f t="shared" si="2"/>
        <v>1.0441320508792149</v>
      </c>
      <c r="J31" s="25">
        <f t="shared" si="2"/>
        <v>1.0531894804107473</v>
      </c>
      <c r="K31" s="25">
        <f t="shared" si="2"/>
        <v>1.0623254795347461</v>
      </c>
      <c r="L31" s="25">
        <f t="shared" si="2"/>
        <v>1.0715407298111217</v>
      </c>
      <c r="M31" s="25">
        <f t="shared" si="2"/>
        <v>1.0808359187120453</v>
      </c>
    </row>
    <row r="32" spans="2:15" ht="9" hidden="1" customHeight="1" x14ac:dyDescent="0.25">
      <c r="B32" s="20"/>
      <c r="C32" s="35"/>
      <c r="D32" s="20"/>
      <c r="E32" s="36"/>
      <c r="F32" s="50"/>
      <c r="G32" s="50"/>
      <c r="H32" s="20"/>
      <c r="I32" s="20"/>
      <c r="J32" s="20"/>
      <c r="K32" s="20"/>
      <c r="L32" s="20"/>
      <c r="M32" s="20"/>
    </row>
    <row r="33" spans="1:13" ht="15.6" hidden="1" customHeight="1" x14ac:dyDescent="0.25">
      <c r="B33" s="65" t="s">
        <v>2</v>
      </c>
      <c r="C33" s="35" t="s">
        <v>8</v>
      </c>
      <c r="D33" s="37">
        <f>$F$70*D29</f>
        <v>5.6736000000000004</v>
      </c>
      <c r="E33" s="37">
        <f t="shared" ref="E33:M33" si="3">$F$70*E29</f>
        <v>6.2409600000000012</v>
      </c>
      <c r="F33" s="51">
        <f t="shared" si="3"/>
        <v>6.8650560000000018</v>
      </c>
      <c r="G33" s="51">
        <f t="shared" si="3"/>
        <v>7.5515616000000021</v>
      </c>
      <c r="H33" s="26">
        <f t="shared" si="3"/>
        <v>8.3067177600000033</v>
      </c>
      <c r="I33" s="26">
        <f t="shared" si="3"/>
        <v>9.1373895360000041</v>
      </c>
      <c r="J33" s="26">
        <f t="shared" si="3"/>
        <v>10.051128489600005</v>
      </c>
      <c r="K33" s="26">
        <f t="shared" si="3"/>
        <v>11.056241338560005</v>
      </c>
      <c r="L33" s="26">
        <f t="shared" si="3"/>
        <v>12.161865472416007</v>
      </c>
      <c r="M33" s="26">
        <f t="shared" si="3"/>
        <v>13.378052019657609</v>
      </c>
    </row>
    <row r="34" spans="1:13" ht="15.6" hidden="1" customHeight="1" x14ac:dyDescent="0.25">
      <c r="B34" s="65"/>
      <c r="C34" s="35" t="s">
        <v>35</v>
      </c>
      <c r="D34" s="37">
        <f>D33*D31</f>
        <v>5.6736000000000004</v>
      </c>
      <c r="E34" s="37">
        <f t="shared" ref="E34:M34" si="4">E33*E31</f>
        <v>6.2950978414363536</v>
      </c>
      <c r="F34" s="51">
        <f t="shared" si="4"/>
        <v>6.9846758377849403</v>
      </c>
      <c r="G34" s="51">
        <f t="shared" si="4"/>
        <v>7.7497916295778051</v>
      </c>
      <c r="H34" s="26">
        <f t="shared" si="4"/>
        <v>8.5987197826665192</v>
      </c>
      <c r="I34" s="26">
        <f t="shared" si="4"/>
        <v>9.540641275905962</v>
      </c>
      <c r="J34" s="26">
        <f t="shared" si="4"/>
        <v>10.58574279150349</v>
      </c>
      <c r="K34" s="26">
        <f t="shared" si="4"/>
        <v>11.74532688183764</v>
      </c>
      <c r="L34" s="26">
        <f t="shared" si="4"/>
        <v>13.031934204177331</v>
      </c>
      <c r="M34" s="26">
        <f t="shared" si="4"/>
        <v>14.459479145244165</v>
      </c>
    </row>
    <row r="35" spans="1:13" ht="15.75" hidden="1" x14ac:dyDescent="0.25">
      <c r="A35">
        <v>8</v>
      </c>
      <c r="B35" s="65"/>
      <c r="C35" s="35" t="s">
        <v>36</v>
      </c>
      <c r="D35" s="37">
        <f>D34</f>
        <v>5.6736000000000004</v>
      </c>
      <c r="E35" s="25">
        <f>D35+E34</f>
        <v>11.968697841436354</v>
      </c>
      <c r="F35" s="49">
        <f t="shared" ref="F35:M35" si="5">E35+F34</f>
        <v>18.953373679221293</v>
      </c>
      <c r="G35" s="49">
        <f t="shared" si="5"/>
        <v>26.7031653087991</v>
      </c>
      <c r="H35" s="27">
        <f t="shared" si="5"/>
        <v>35.301885091465621</v>
      </c>
      <c r="I35" s="27">
        <f t="shared" si="5"/>
        <v>44.842526367371583</v>
      </c>
      <c r="J35" s="27">
        <f t="shared" si="5"/>
        <v>55.428269158875075</v>
      </c>
      <c r="K35" s="27">
        <f t="shared" si="5"/>
        <v>67.17359604071271</v>
      </c>
      <c r="L35" s="27">
        <f t="shared" si="5"/>
        <v>80.205530244890042</v>
      </c>
      <c r="M35" s="27">
        <f t="shared" si="5"/>
        <v>94.665009390134202</v>
      </c>
    </row>
    <row r="36" spans="1:13" ht="7.9" hidden="1" customHeight="1" x14ac:dyDescent="0.25">
      <c r="B36" s="28"/>
      <c r="C36" s="35"/>
      <c r="D36" s="35"/>
      <c r="E36" s="36"/>
      <c r="F36" s="50"/>
      <c r="G36" s="50"/>
      <c r="H36" s="20"/>
      <c r="I36" s="20"/>
      <c r="J36" s="20"/>
      <c r="K36" s="20"/>
      <c r="L36" s="20"/>
      <c r="M36" s="20"/>
    </row>
    <row r="37" spans="1:13" hidden="1" x14ac:dyDescent="0.25">
      <c r="B37" s="65" t="s">
        <v>3</v>
      </c>
      <c r="C37" s="35" t="s">
        <v>8</v>
      </c>
      <c r="D37" s="23">
        <f>G70*D29</f>
        <v>0</v>
      </c>
      <c r="E37" s="23">
        <f>$G$70*E29</f>
        <v>0</v>
      </c>
      <c r="F37" s="48">
        <f t="shared" ref="F37:M37" si="6">$G$70*F29</f>
        <v>0</v>
      </c>
      <c r="G37" s="48">
        <f t="shared" si="6"/>
        <v>0</v>
      </c>
      <c r="H37" s="23">
        <f t="shared" si="6"/>
        <v>0</v>
      </c>
      <c r="I37" s="23">
        <f t="shared" si="6"/>
        <v>0</v>
      </c>
      <c r="J37" s="23">
        <f t="shared" si="6"/>
        <v>0</v>
      </c>
      <c r="K37" s="23">
        <f t="shared" si="6"/>
        <v>0</v>
      </c>
      <c r="L37" s="23">
        <f t="shared" si="6"/>
        <v>0</v>
      </c>
      <c r="M37" s="23">
        <f t="shared" si="6"/>
        <v>0</v>
      </c>
    </row>
    <row r="38" spans="1:13" hidden="1" x14ac:dyDescent="0.25">
      <c r="B38" s="65"/>
      <c r="C38" s="35" t="s">
        <v>35</v>
      </c>
      <c r="D38" s="23">
        <f>D37*D31</f>
        <v>0</v>
      </c>
      <c r="E38" s="23">
        <f t="shared" ref="E38:M38" si="7">E37*E31</f>
        <v>0</v>
      </c>
      <c r="F38" s="48">
        <f t="shared" si="7"/>
        <v>0</v>
      </c>
      <c r="G38" s="48">
        <f t="shared" si="7"/>
        <v>0</v>
      </c>
      <c r="H38" s="23">
        <f t="shared" si="7"/>
        <v>0</v>
      </c>
      <c r="I38" s="23">
        <f t="shared" si="7"/>
        <v>0</v>
      </c>
      <c r="J38" s="23">
        <f t="shared" si="7"/>
        <v>0</v>
      </c>
      <c r="K38" s="23">
        <f t="shared" si="7"/>
        <v>0</v>
      </c>
      <c r="L38" s="23">
        <f t="shared" si="7"/>
        <v>0</v>
      </c>
      <c r="M38" s="23">
        <f t="shared" si="7"/>
        <v>0</v>
      </c>
    </row>
    <row r="39" spans="1:13" hidden="1" x14ac:dyDescent="0.25">
      <c r="A39">
        <v>12</v>
      </c>
      <c r="B39" s="65"/>
      <c r="C39" s="35" t="s">
        <v>36</v>
      </c>
      <c r="D39" s="23">
        <f>D38</f>
        <v>0</v>
      </c>
      <c r="E39" s="23">
        <f>D39+E38</f>
        <v>0</v>
      </c>
      <c r="F39" s="48">
        <f t="shared" ref="F39:M39" si="8">E39+F38</f>
        <v>0</v>
      </c>
      <c r="G39" s="48">
        <f t="shared" si="8"/>
        <v>0</v>
      </c>
      <c r="H39" s="23">
        <f t="shared" si="8"/>
        <v>0</v>
      </c>
      <c r="I39" s="23">
        <f t="shared" si="8"/>
        <v>0</v>
      </c>
      <c r="J39" s="23">
        <f t="shared" si="8"/>
        <v>0</v>
      </c>
      <c r="K39" s="23">
        <f t="shared" si="8"/>
        <v>0</v>
      </c>
      <c r="L39" s="23">
        <f t="shared" si="8"/>
        <v>0</v>
      </c>
      <c r="M39" s="23">
        <f t="shared" si="8"/>
        <v>0</v>
      </c>
    </row>
    <row r="40" spans="1:13" ht="7.9" hidden="1" customHeight="1" x14ac:dyDescent="0.25">
      <c r="B40" s="28"/>
      <c r="C40" s="35"/>
      <c r="D40" s="35"/>
      <c r="E40" s="36"/>
      <c r="F40" s="50"/>
      <c r="G40" s="50"/>
      <c r="H40" s="20"/>
      <c r="I40" s="20"/>
      <c r="J40" s="20"/>
      <c r="K40" s="20"/>
      <c r="L40" s="20"/>
      <c r="M40" s="20"/>
    </row>
    <row r="41" spans="1:13" hidden="1" x14ac:dyDescent="0.25">
      <c r="B41" s="65" t="s">
        <v>4</v>
      </c>
      <c r="C41" s="35" t="s">
        <v>8</v>
      </c>
      <c r="D41" s="23">
        <f>$H$70*D29</f>
        <v>0</v>
      </c>
      <c r="E41" s="23">
        <f t="shared" ref="E41:M41" si="9">$H$70*E29</f>
        <v>0</v>
      </c>
      <c r="F41" s="48">
        <f t="shared" si="9"/>
        <v>0</v>
      </c>
      <c r="G41" s="48">
        <f t="shared" si="9"/>
        <v>0</v>
      </c>
      <c r="H41" s="23">
        <f t="shared" si="9"/>
        <v>0</v>
      </c>
      <c r="I41" s="23">
        <f t="shared" si="9"/>
        <v>0</v>
      </c>
      <c r="J41" s="23">
        <f t="shared" si="9"/>
        <v>0</v>
      </c>
      <c r="K41" s="23">
        <f t="shared" si="9"/>
        <v>0</v>
      </c>
      <c r="L41" s="23">
        <f t="shared" si="9"/>
        <v>0</v>
      </c>
      <c r="M41" s="23">
        <f t="shared" si="9"/>
        <v>0</v>
      </c>
    </row>
    <row r="42" spans="1:13" hidden="1" x14ac:dyDescent="0.25">
      <c r="B42" s="65"/>
      <c r="C42" s="35" t="s">
        <v>35</v>
      </c>
      <c r="D42" s="23">
        <f>D41*D31</f>
        <v>0</v>
      </c>
      <c r="E42" s="23">
        <f t="shared" ref="E42:M42" si="10">E41*E31</f>
        <v>0</v>
      </c>
      <c r="F42" s="48">
        <f t="shared" si="10"/>
        <v>0</v>
      </c>
      <c r="G42" s="48">
        <f t="shared" si="10"/>
        <v>0</v>
      </c>
      <c r="H42" s="23">
        <f t="shared" si="10"/>
        <v>0</v>
      </c>
      <c r="I42" s="23">
        <f t="shared" si="10"/>
        <v>0</v>
      </c>
      <c r="J42" s="23">
        <f t="shared" si="10"/>
        <v>0</v>
      </c>
      <c r="K42" s="23">
        <f t="shared" si="10"/>
        <v>0</v>
      </c>
      <c r="L42" s="23">
        <f t="shared" si="10"/>
        <v>0</v>
      </c>
      <c r="M42" s="23">
        <f t="shared" si="10"/>
        <v>0</v>
      </c>
    </row>
    <row r="43" spans="1:13" hidden="1" x14ac:dyDescent="0.25">
      <c r="A43">
        <v>16</v>
      </c>
      <c r="B43" s="65"/>
      <c r="C43" s="35" t="s">
        <v>36</v>
      </c>
      <c r="D43" s="23">
        <f>D42</f>
        <v>0</v>
      </c>
      <c r="E43" s="23">
        <f>D43+E42</f>
        <v>0</v>
      </c>
      <c r="F43" s="48">
        <f t="shared" ref="F43:M43" si="11">E43+F42</f>
        <v>0</v>
      </c>
      <c r="G43" s="48">
        <f t="shared" si="11"/>
        <v>0</v>
      </c>
      <c r="H43" s="23">
        <f t="shared" si="11"/>
        <v>0</v>
      </c>
      <c r="I43" s="23">
        <f t="shared" si="11"/>
        <v>0</v>
      </c>
      <c r="J43" s="23">
        <f t="shared" si="11"/>
        <v>0</v>
      </c>
      <c r="K43" s="23">
        <f t="shared" si="11"/>
        <v>0</v>
      </c>
      <c r="L43" s="23">
        <f t="shared" si="11"/>
        <v>0</v>
      </c>
      <c r="M43" s="23">
        <f t="shared" si="11"/>
        <v>0</v>
      </c>
    </row>
    <row r="44" spans="1:13" ht="7.15" hidden="1" customHeight="1" x14ac:dyDescent="0.25">
      <c r="B44" s="28"/>
      <c r="C44" s="35"/>
      <c r="D44" s="35"/>
      <c r="E44" s="36"/>
      <c r="F44" s="50"/>
      <c r="G44" s="50"/>
      <c r="H44" s="20"/>
      <c r="I44" s="20"/>
      <c r="J44" s="20"/>
      <c r="K44" s="20"/>
      <c r="L44" s="20"/>
      <c r="M44" s="20"/>
    </row>
    <row r="45" spans="1:13" hidden="1" x14ac:dyDescent="0.25">
      <c r="B45" s="65" t="s">
        <v>5</v>
      </c>
      <c r="C45" s="35" t="s">
        <v>8</v>
      </c>
      <c r="D45" s="23">
        <f>$I$70*D29</f>
        <v>0</v>
      </c>
      <c r="E45" s="23">
        <f t="shared" ref="E45:M45" si="12">$I$70*E29</f>
        <v>0</v>
      </c>
      <c r="F45" s="48">
        <f t="shared" si="12"/>
        <v>0</v>
      </c>
      <c r="G45" s="48">
        <f t="shared" si="12"/>
        <v>0</v>
      </c>
      <c r="H45" s="23">
        <f t="shared" si="12"/>
        <v>0</v>
      </c>
      <c r="I45" s="23">
        <f t="shared" si="12"/>
        <v>0</v>
      </c>
      <c r="J45" s="23">
        <f t="shared" si="12"/>
        <v>0</v>
      </c>
      <c r="K45" s="23">
        <f t="shared" si="12"/>
        <v>0</v>
      </c>
      <c r="L45" s="23">
        <f t="shared" si="12"/>
        <v>0</v>
      </c>
      <c r="M45" s="23">
        <f t="shared" si="12"/>
        <v>0</v>
      </c>
    </row>
    <row r="46" spans="1:13" hidden="1" x14ac:dyDescent="0.25">
      <c r="B46" s="65"/>
      <c r="C46" s="35" t="s">
        <v>35</v>
      </c>
      <c r="D46" s="23">
        <f>D45*D31</f>
        <v>0</v>
      </c>
      <c r="E46" s="23">
        <f t="shared" ref="E46:M46" si="13">E45*E31</f>
        <v>0</v>
      </c>
      <c r="F46" s="48">
        <f t="shared" si="13"/>
        <v>0</v>
      </c>
      <c r="G46" s="48">
        <f t="shared" si="13"/>
        <v>0</v>
      </c>
      <c r="H46" s="23">
        <f t="shared" si="13"/>
        <v>0</v>
      </c>
      <c r="I46" s="23">
        <f t="shared" si="13"/>
        <v>0</v>
      </c>
      <c r="J46" s="23">
        <f t="shared" si="13"/>
        <v>0</v>
      </c>
      <c r="K46" s="23">
        <f t="shared" si="13"/>
        <v>0</v>
      </c>
      <c r="L46" s="23">
        <f t="shared" si="13"/>
        <v>0</v>
      </c>
      <c r="M46" s="23">
        <f t="shared" si="13"/>
        <v>0</v>
      </c>
    </row>
    <row r="47" spans="1:13" hidden="1" x14ac:dyDescent="0.25">
      <c r="A47">
        <v>20</v>
      </c>
      <c r="B47" s="65"/>
      <c r="C47" s="35" t="s">
        <v>36</v>
      </c>
      <c r="D47" s="23">
        <f>D46</f>
        <v>0</v>
      </c>
      <c r="E47" s="23">
        <f>D47+E46</f>
        <v>0</v>
      </c>
      <c r="F47" s="48">
        <f t="shared" ref="F47:M47" si="14">E47+F46</f>
        <v>0</v>
      </c>
      <c r="G47" s="48">
        <f t="shared" si="14"/>
        <v>0</v>
      </c>
      <c r="H47" s="23">
        <f t="shared" si="14"/>
        <v>0</v>
      </c>
      <c r="I47" s="23">
        <f t="shared" si="14"/>
        <v>0</v>
      </c>
      <c r="J47" s="23">
        <f t="shared" si="14"/>
        <v>0</v>
      </c>
      <c r="K47" s="23">
        <f t="shared" si="14"/>
        <v>0</v>
      </c>
      <c r="L47" s="23">
        <f t="shared" si="14"/>
        <v>0</v>
      </c>
      <c r="M47" s="23">
        <f t="shared" si="14"/>
        <v>0</v>
      </c>
    </row>
    <row r="48" spans="1:13" ht="7.9" hidden="1" customHeight="1" x14ac:dyDescent="0.25">
      <c r="B48" s="28"/>
      <c r="C48" s="35"/>
      <c r="D48" s="35"/>
      <c r="E48" s="36"/>
      <c r="F48" s="50"/>
      <c r="G48" s="50"/>
      <c r="H48" s="20"/>
      <c r="I48" s="20"/>
      <c r="J48" s="20"/>
      <c r="K48" s="20"/>
      <c r="L48" s="20"/>
      <c r="M48" s="20"/>
    </row>
    <row r="49" spans="1:13" hidden="1" x14ac:dyDescent="0.25">
      <c r="B49" s="65" t="s">
        <v>6</v>
      </c>
      <c r="C49" s="35" t="s">
        <v>8</v>
      </c>
      <c r="D49" s="23">
        <f>$J$70*D29</f>
        <v>0</v>
      </c>
      <c r="E49" s="23">
        <f t="shared" ref="E49:M49" si="15">$J$70*E29</f>
        <v>0</v>
      </c>
      <c r="F49" s="48">
        <f t="shared" si="15"/>
        <v>0</v>
      </c>
      <c r="G49" s="48">
        <f t="shared" si="15"/>
        <v>0</v>
      </c>
      <c r="H49" s="23">
        <f t="shared" si="15"/>
        <v>0</v>
      </c>
      <c r="I49" s="23">
        <f t="shared" si="15"/>
        <v>0</v>
      </c>
      <c r="J49" s="23">
        <f t="shared" si="15"/>
        <v>0</v>
      </c>
      <c r="K49" s="23">
        <f t="shared" si="15"/>
        <v>0</v>
      </c>
      <c r="L49" s="23">
        <f t="shared" si="15"/>
        <v>0</v>
      </c>
      <c r="M49" s="23">
        <f t="shared" si="15"/>
        <v>0</v>
      </c>
    </row>
    <row r="50" spans="1:13" hidden="1" x14ac:dyDescent="0.25">
      <c r="B50" s="65"/>
      <c r="C50" s="35" t="s">
        <v>35</v>
      </c>
      <c r="D50" s="23">
        <f>D49*D31</f>
        <v>0</v>
      </c>
      <c r="E50" s="23">
        <f t="shared" ref="E50:M50" si="16">E49*E31</f>
        <v>0</v>
      </c>
      <c r="F50" s="48">
        <f t="shared" si="16"/>
        <v>0</v>
      </c>
      <c r="G50" s="48">
        <f t="shared" si="16"/>
        <v>0</v>
      </c>
      <c r="H50" s="23">
        <f t="shared" si="16"/>
        <v>0</v>
      </c>
      <c r="I50" s="23">
        <f t="shared" si="16"/>
        <v>0</v>
      </c>
      <c r="J50" s="23">
        <f t="shared" si="16"/>
        <v>0</v>
      </c>
      <c r="K50" s="23">
        <f t="shared" si="16"/>
        <v>0</v>
      </c>
      <c r="L50" s="23">
        <f t="shared" si="16"/>
        <v>0</v>
      </c>
      <c r="M50" s="23">
        <f t="shared" si="16"/>
        <v>0</v>
      </c>
    </row>
    <row r="51" spans="1:13" hidden="1" x14ac:dyDescent="0.25">
      <c r="A51">
        <v>24</v>
      </c>
      <c r="B51" s="65"/>
      <c r="C51" s="35" t="s">
        <v>36</v>
      </c>
      <c r="D51" s="23">
        <f>D50</f>
        <v>0</v>
      </c>
      <c r="E51" s="23">
        <f>D51+E50</f>
        <v>0</v>
      </c>
      <c r="F51" s="48">
        <f t="shared" ref="F51:M51" si="17">E51+F50</f>
        <v>0</v>
      </c>
      <c r="G51" s="48">
        <f t="shared" si="17"/>
        <v>0</v>
      </c>
      <c r="H51" s="23">
        <f t="shared" si="17"/>
        <v>0</v>
      </c>
      <c r="I51" s="23">
        <f t="shared" si="17"/>
        <v>0</v>
      </c>
      <c r="J51" s="23">
        <f t="shared" si="17"/>
        <v>0</v>
      </c>
      <c r="K51" s="23">
        <f t="shared" si="17"/>
        <v>0</v>
      </c>
      <c r="L51" s="23">
        <f t="shared" si="17"/>
        <v>0</v>
      </c>
      <c r="M51" s="23">
        <f t="shared" si="17"/>
        <v>0</v>
      </c>
    </row>
    <row r="52" spans="1:13" hidden="1" x14ac:dyDescent="0.25">
      <c r="C52" s="39"/>
      <c r="D52" s="39"/>
      <c r="E52" s="38"/>
      <c r="F52" s="46"/>
      <c r="G52" s="46"/>
    </row>
    <row r="53" spans="1:13" x14ac:dyDescent="0.25">
      <c r="C53" s="63" t="s">
        <v>18</v>
      </c>
      <c r="D53" s="63"/>
      <c r="E53" s="38" t="s">
        <v>16</v>
      </c>
      <c r="F53" s="66">
        <v>3</v>
      </c>
      <c r="G53" s="67"/>
    </row>
    <row r="54" spans="1:13" x14ac:dyDescent="0.25">
      <c r="C54" s="74" t="s">
        <v>20</v>
      </c>
      <c r="D54" s="74"/>
      <c r="E54" s="38" t="s">
        <v>7</v>
      </c>
      <c r="F54" s="78"/>
      <c r="G54" s="79"/>
    </row>
    <row r="55" spans="1:13" ht="4.9000000000000004" customHeight="1" x14ac:dyDescent="0.25"/>
    <row r="56" spans="1:13" ht="10.15" customHeight="1" x14ac:dyDescent="0.25">
      <c r="C56" s="1"/>
      <c r="D56" s="1"/>
      <c r="E56" s="1"/>
    </row>
    <row r="57" spans="1:13" ht="10.15" customHeight="1" x14ac:dyDescent="0.25">
      <c r="C57" s="1"/>
      <c r="D57" s="1"/>
      <c r="E57" s="1"/>
    </row>
    <row r="58" spans="1:13" ht="10.15" customHeight="1" x14ac:dyDescent="0.25"/>
    <row r="59" spans="1:13" ht="19.899999999999999" customHeight="1" x14ac:dyDescent="0.35">
      <c r="B59" s="9"/>
      <c r="C59" s="5"/>
      <c r="D59" s="9"/>
      <c r="E59" s="9"/>
      <c r="F59" s="9"/>
      <c r="G59" s="9"/>
      <c r="H59" s="9"/>
      <c r="I59" s="9"/>
      <c r="J59" s="9"/>
    </row>
    <row r="60" spans="1:13" ht="15.6" customHeight="1" x14ac:dyDescent="0.25">
      <c r="C60" s="1"/>
      <c r="D60" s="1"/>
      <c r="E60" s="1"/>
      <c r="F60" s="3" t="s">
        <v>2</v>
      </c>
      <c r="G60" s="3" t="s">
        <v>3</v>
      </c>
      <c r="H60" s="3" t="s">
        <v>4</v>
      </c>
      <c r="I60" s="3" t="s">
        <v>5</v>
      </c>
      <c r="J60" s="3" t="s">
        <v>6</v>
      </c>
    </row>
    <row r="61" spans="1:13" ht="10.15" customHeight="1" x14ac:dyDescent="0.25">
      <c r="C61" s="1"/>
      <c r="D61" s="1"/>
      <c r="E61" s="1"/>
      <c r="F61" s="3"/>
      <c r="G61" s="3"/>
      <c r="H61" s="3"/>
      <c r="I61" s="3"/>
      <c r="J61" s="3"/>
    </row>
    <row r="62" spans="1:13" ht="15.75" x14ac:dyDescent="0.25">
      <c r="C62" s="73" t="s">
        <v>11</v>
      </c>
      <c r="D62" s="73"/>
      <c r="E62" s="17"/>
      <c r="F62" s="1"/>
      <c r="G62" s="1"/>
      <c r="H62" s="1"/>
      <c r="I62" s="1"/>
      <c r="J62" s="1"/>
    </row>
    <row r="63" spans="1:13" x14ac:dyDescent="0.25">
      <c r="C63" s="63" t="s">
        <v>23</v>
      </c>
      <c r="D63" s="63"/>
      <c r="E63" s="38" t="s">
        <v>12</v>
      </c>
      <c r="F63" s="52"/>
      <c r="G63" s="53"/>
      <c r="H63" s="53"/>
      <c r="I63" s="53"/>
      <c r="J63" s="53"/>
    </row>
    <row r="64" spans="1:13" x14ac:dyDescent="0.25">
      <c r="C64" s="74" t="s">
        <v>37</v>
      </c>
      <c r="D64" s="74"/>
      <c r="E64" s="38" t="s">
        <v>12</v>
      </c>
      <c r="F64" s="54"/>
      <c r="G64" s="55"/>
      <c r="H64" s="55"/>
      <c r="I64" s="55"/>
      <c r="J64" s="55"/>
    </row>
    <row r="65" spans="3:13" x14ac:dyDescent="0.25">
      <c r="C65" s="63" t="s">
        <v>24</v>
      </c>
      <c r="D65" s="63"/>
      <c r="E65" s="38" t="s">
        <v>12</v>
      </c>
      <c r="F65" s="54"/>
      <c r="G65" s="55"/>
      <c r="H65" s="55"/>
      <c r="I65" s="55"/>
      <c r="J65" s="55"/>
      <c r="M65" s="31"/>
    </row>
    <row r="66" spans="3:13" ht="6" customHeight="1" x14ac:dyDescent="0.25">
      <c r="C66" s="77"/>
      <c r="D66" s="77"/>
      <c r="E66" s="19"/>
      <c r="F66" s="56"/>
      <c r="G66" s="57"/>
      <c r="H66" s="57"/>
      <c r="I66" s="57"/>
      <c r="J66" s="57"/>
    </row>
    <row r="67" spans="3:13" ht="15.75" x14ac:dyDescent="0.25">
      <c r="C67" s="73" t="s">
        <v>8</v>
      </c>
      <c r="D67" s="73"/>
      <c r="E67" s="17"/>
      <c r="F67" s="56"/>
      <c r="G67" s="57"/>
      <c r="H67" s="57"/>
      <c r="I67" s="57"/>
      <c r="J67" s="57"/>
    </row>
    <row r="68" spans="3:13" x14ac:dyDescent="0.25">
      <c r="C68" s="63" t="s">
        <v>50</v>
      </c>
      <c r="D68" s="63"/>
      <c r="E68" s="38" t="s">
        <v>49</v>
      </c>
      <c r="F68" s="58">
        <v>12</v>
      </c>
      <c r="G68" s="59"/>
      <c r="H68" s="59"/>
      <c r="I68" s="59"/>
      <c r="J68" s="59"/>
    </row>
    <row r="69" spans="3:13" x14ac:dyDescent="0.25">
      <c r="C69" s="63" t="s">
        <v>53</v>
      </c>
      <c r="D69" s="63"/>
      <c r="E69" s="38" t="s">
        <v>52</v>
      </c>
      <c r="F69" s="58">
        <v>0.3</v>
      </c>
      <c r="G69" s="59"/>
      <c r="H69" s="59"/>
      <c r="I69" s="59"/>
      <c r="J69" s="59"/>
    </row>
    <row r="70" spans="3:13" ht="15.75" hidden="1" x14ac:dyDescent="0.25">
      <c r="C70" s="75" t="s">
        <v>51</v>
      </c>
      <c r="D70" s="75"/>
      <c r="E70" s="2" t="s">
        <v>15</v>
      </c>
      <c r="F70" s="60">
        <f>F68/1000*$F$20+$F$21*F69/1000</f>
        <v>28.368000000000002</v>
      </c>
      <c r="G70" s="61">
        <f t="shared" ref="G70:J70" si="18">G68/1000*$F$20+$F$21*G69/1000</f>
        <v>0</v>
      </c>
      <c r="H70" s="61">
        <f t="shared" si="18"/>
        <v>0</v>
      </c>
      <c r="I70" s="61">
        <f t="shared" si="18"/>
        <v>0</v>
      </c>
      <c r="J70" s="61">
        <f t="shared" si="18"/>
        <v>0</v>
      </c>
    </row>
    <row r="71" spans="3:13" ht="6" customHeight="1" x14ac:dyDescent="0.25">
      <c r="C71" s="75"/>
      <c r="D71" s="75"/>
      <c r="E71" s="18"/>
      <c r="F71" s="56"/>
      <c r="G71" s="57"/>
      <c r="H71" s="57"/>
      <c r="I71" s="57"/>
      <c r="J71" s="57"/>
    </row>
    <row r="72" spans="3:13" ht="15.75" x14ac:dyDescent="0.25">
      <c r="C72" s="64" t="s">
        <v>21</v>
      </c>
      <c r="D72" s="64"/>
      <c r="E72" s="15"/>
      <c r="F72" s="56"/>
      <c r="G72" s="57"/>
      <c r="H72" s="57"/>
      <c r="I72" s="57"/>
      <c r="J72" s="57"/>
    </row>
    <row r="73" spans="3:13" x14ac:dyDescent="0.25">
      <c r="C73" s="63" t="s">
        <v>22</v>
      </c>
      <c r="D73" s="63"/>
      <c r="E73" s="38" t="s">
        <v>12</v>
      </c>
      <c r="F73" s="54"/>
      <c r="G73" s="55"/>
      <c r="H73" s="55"/>
      <c r="I73" s="55"/>
      <c r="J73" s="55"/>
    </row>
    <row r="74" spans="3:13" x14ac:dyDescent="0.25">
      <c r="C74" s="63" t="s">
        <v>55</v>
      </c>
      <c r="D74" s="63"/>
      <c r="E74" s="38" t="s">
        <v>13</v>
      </c>
      <c r="F74" s="54"/>
      <c r="G74" s="55"/>
      <c r="H74" s="55"/>
      <c r="I74" s="55"/>
      <c r="J74" s="55"/>
    </row>
    <row r="75" spans="3:13" x14ac:dyDescent="0.25">
      <c r="C75" s="63" t="s">
        <v>56</v>
      </c>
      <c r="D75" s="63"/>
      <c r="E75" s="38" t="s">
        <v>13</v>
      </c>
      <c r="F75" s="54"/>
      <c r="G75" s="55"/>
      <c r="H75" s="55"/>
      <c r="I75" s="55"/>
      <c r="J75" s="55"/>
    </row>
    <row r="76" spans="3:13" ht="10.15" customHeight="1" x14ac:dyDescent="0.25">
      <c r="C76" s="75"/>
      <c r="D76" s="75"/>
      <c r="E76" s="18"/>
      <c r="F76" s="1"/>
      <c r="G76" s="1"/>
      <c r="H76" s="1"/>
      <c r="I76" s="1"/>
      <c r="J76" s="1"/>
    </row>
    <row r="79" spans="3:13" ht="10.15" customHeight="1" x14ac:dyDescent="0.25"/>
    <row r="80" spans="3:13" ht="15.6" customHeight="1" x14ac:dyDescent="0.25">
      <c r="F80" s="3" t="s">
        <v>2</v>
      </c>
      <c r="G80" s="3" t="s">
        <v>3</v>
      </c>
      <c r="H80" s="3" t="s">
        <v>4</v>
      </c>
      <c r="I80" s="3" t="s">
        <v>5</v>
      </c>
      <c r="J80" s="3" t="s">
        <v>6</v>
      </c>
    </row>
    <row r="81" spans="2:13" ht="12.6" customHeight="1" x14ac:dyDescent="0.3">
      <c r="B81" s="10"/>
      <c r="C81" s="5" t="s">
        <v>14</v>
      </c>
      <c r="D81" s="10"/>
      <c r="E81" s="10"/>
      <c r="F81" s="10"/>
      <c r="G81" s="10"/>
      <c r="H81" s="10"/>
      <c r="I81" s="10"/>
      <c r="J81" s="10"/>
      <c r="M81" s="31"/>
    </row>
    <row r="82" spans="2:13" ht="18.75" x14ac:dyDescent="0.3">
      <c r="C82" s="63" t="s">
        <v>25</v>
      </c>
      <c r="D82" s="63"/>
      <c r="E82" s="41"/>
      <c r="F82" s="42">
        <f>SUM(F63:F65)*$F$18</f>
        <v>0</v>
      </c>
      <c r="G82" s="42">
        <f>SUM(G63:G65)*$F$18</f>
        <v>0</v>
      </c>
      <c r="H82" s="42">
        <f>SUM(H63:H65)*$F$18</f>
        <v>0</v>
      </c>
      <c r="I82" s="42">
        <f>SUM(I63:I65)*$F$18</f>
        <v>0</v>
      </c>
      <c r="J82" s="42">
        <f>SUM(J63:J65)*$F$18</f>
        <v>0</v>
      </c>
      <c r="K82" s="7"/>
    </row>
    <row r="83" spans="2:13" ht="18.75" x14ac:dyDescent="0.3">
      <c r="C83" s="74" t="s">
        <v>40</v>
      </c>
      <c r="D83" s="74"/>
      <c r="E83" s="43"/>
      <c r="F83" s="42">
        <f>HLOOKUP($F$19,$D$28:$M$51,8,FALSE)*$F$18</f>
        <v>353.01885091465624</v>
      </c>
      <c r="G83" s="42">
        <f>HLOOKUP($F$19,$D$28:$M$51,12,FALSE)*$F$18</f>
        <v>0</v>
      </c>
      <c r="H83" s="42">
        <f>HLOOKUP($F$19,$D$28:$M$51,16,FALSE)*$F$18</f>
        <v>0</v>
      </c>
      <c r="I83" s="42">
        <f>HLOOKUP($F$19,$D$28:$M$51,20,FALSE)*$F$18</f>
        <v>0</v>
      </c>
      <c r="J83" s="42">
        <f>HLOOKUP($F$19,$D$28:$M$51,24,FALSE)*$F$18</f>
        <v>0</v>
      </c>
      <c r="K83" s="7"/>
    </row>
    <row r="84" spans="2:13" ht="18.75" x14ac:dyDescent="0.3">
      <c r="C84" s="63" t="s">
        <v>41</v>
      </c>
      <c r="D84" s="63"/>
      <c r="E84" s="41"/>
      <c r="F84" s="42">
        <f>-PV($F$26/100,$F$19*3/4,0,$F$73,0)*$F$18-PV($F$26/100,$F$19,$F$74,0,0)*$F$18-(PV($F$26/100,$F$19,$F$75,0,0)*$F$18-PV($F$26/100,$F$53,$F$75,0,0)*$F$18)</f>
        <v>0</v>
      </c>
      <c r="G84" s="42">
        <f>-PV($F$26/100,$F$19*3/4,0,$G$73,0)*$F$18-PV($F$26/100,$F$19,$G$74,0,0)*$F$18-(PV($F$26/100,$F$19,$G$75,0,0)*$F$18-PV($F$26/100,$F$53,$G$75,0,0)*$F$18)</f>
        <v>0</v>
      </c>
      <c r="H84" s="42">
        <f>-PV($F$26/100,$F$19*3/4,0,$H$73,0)*$F$18-PV($F$26/100,$F$19,$H$74,0,0)*$F$18-(PV($F$26/100,$F$19,$H$75,0,0)*$F$18-PV($F$26/100,$F$53,$H$75,0,0)*$F$18)</f>
        <v>0</v>
      </c>
      <c r="I84" s="42">
        <f>-PV($F$26/100,$F$19*3/4,0,$I$73,0)*$F$18-PV($F$26/100,$F$19,$I$74,0,0)*$F$18-(PV($F$26/100,$F$19,$I$75,0,0)*$F$18-PV($F$26/100,$F$53,$I$75,0,0)*$F$18)</f>
        <v>0</v>
      </c>
      <c r="J84" s="42">
        <f>-PV($F$26/100,$F$19*3/4,0,$J$73,0)*$F$18-PV($F$26/100,$F$19,$J$74,0,0)*$F$18-(PV($F$26/100,$F$19,$J$75,0,0)*$F$18-PV($F$26/100,$F$53,$J$75,0,0)*$F$18)</f>
        <v>0</v>
      </c>
      <c r="K84" s="7"/>
    </row>
    <row r="85" spans="2:13" ht="18.75" x14ac:dyDescent="0.3">
      <c r="C85" s="74" t="s">
        <v>26</v>
      </c>
      <c r="D85" s="74"/>
      <c r="E85" s="43"/>
      <c r="F85" s="42">
        <f>-PV($F$26/100,$F$19, 0,$F$54,0)*$F$18</f>
        <v>0</v>
      </c>
      <c r="G85" s="42">
        <f>-PV($F$26/100,$F$19, 0,$F$54,0)*$F$18</f>
        <v>0</v>
      </c>
      <c r="H85" s="42">
        <f>-PV($F$26/100,$F$19, 0,$F$54,0)*$F$18</f>
        <v>0</v>
      </c>
      <c r="I85" s="42">
        <f>-PV($F$26/100,$F$19, 0,$F$54,0)*$F$18</f>
        <v>0</v>
      </c>
      <c r="J85" s="42">
        <f>-PV($F$26/100,$F$19, 0,$F$54,0)*$F$18</f>
        <v>0</v>
      </c>
      <c r="K85" s="7"/>
    </row>
    <row r="86" spans="2:13" s="4" customFormat="1" ht="19.899999999999999" customHeight="1" x14ac:dyDescent="0.35">
      <c r="B86" s="9"/>
      <c r="C86" s="72" t="s">
        <v>54</v>
      </c>
      <c r="D86" s="72"/>
      <c r="E86" s="16"/>
      <c r="F86" s="13">
        <f>F82+F83+F84+F85</f>
        <v>353.01885091465624</v>
      </c>
      <c r="G86" s="13">
        <f>G82+G83+G84+G85</f>
        <v>0</v>
      </c>
      <c r="H86" s="13">
        <f>H82+H83+H84+H85</f>
        <v>0</v>
      </c>
      <c r="I86" s="13">
        <f>I82+I83+I84+I85</f>
        <v>0</v>
      </c>
      <c r="J86" s="13">
        <f>J82+J83+J84+J85</f>
        <v>0</v>
      </c>
      <c r="K86" s="8"/>
    </row>
    <row r="87" spans="2:13" ht="10.15" customHeight="1" x14ac:dyDescent="0.25"/>
    <row r="88" spans="2:13" ht="3" customHeight="1" x14ac:dyDescent="0.25"/>
    <row r="90" spans="2:13" x14ac:dyDescent="0.25">
      <c r="C90" s="14"/>
      <c r="E90" s="32"/>
    </row>
    <row r="91" spans="2:13" x14ac:dyDescent="0.25">
      <c r="E91" s="32"/>
    </row>
    <row r="92" spans="2:13" x14ac:dyDescent="0.25">
      <c r="C92" s="11"/>
      <c r="E92" s="32"/>
    </row>
  </sheetData>
  <sheetProtection sheet="1" objects="1" scenarios="1"/>
  <mergeCells count="45">
    <mergeCell ref="C84:D84"/>
    <mergeCell ref="C85:D85"/>
    <mergeCell ref="C86:D86"/>
    <mergeCell ref="C68:D68"/>
    <mergeCell ref="C20:D20"/>
    <mergeCell ref="C75:D75"/>
    <mergeCell ref="C76:D76"/>
    <mergeCell ref="C82:D82"/>
    <mergeCell ref="C83:D83"/>
    <mergeCell ref="C64:D64"/>
    <mergeCell ref="C53:D53"/>
    <mergeCell ref="C22:D22"/>
    <mergeCell ref="F20:G20"/>
    <mergeCell ref="F21:G21"/>
    <mergeCell ref="C69:D69"/>
    <mergeCell ref="C73:D73"/>
    <mergeCell ref="C74:D74"/>
    <mergeCell ref="C65:D65"/>
    <mergeCell ref="C66:D66"/>
    <mergeCell ref="C67:D67"/>
    <mergeCell ref="C70:D70"/>
    <mergeCell ref="C71:D71"/>
    <mergeCell ref="C72:D72"/>
    <mergeCell ref="F53:G53"/>
    <mergeCell ref="C54:D54"/>
    <mergeCell ref="F54:G54"/>
    <mergeCell ref="C62:D62"/>
    <mergeCell ref="C63:D63"/>
    <mergeCell ref="B33:B35"/>
    <mergeCell ref="B37:B39"/>
    <mergeCell ref="B41:B43"/>
    <mergeCell ref="B45:B47"/>
    <mergeCell ref="B49:B51"/>
    <mergeCell ref="F22:G22"/>
    <mergeCell ref="C24:D24"/>
    <mergeCell ref="C25:D25"/>
    <mergeCell ref="F25:G25"/>
    <mergeCell ref="C26:D26"/>
    <mergeCell ref="F26:G26"/>
    <mergeCell ref="B2:I2"/>
    <mergeCell ref="C17:D17"/>
    <mergeCell ref="C18:D18"/>
    <mergeCell ref="F18:G18"/>
    <mergeCell ref="C19:D19"/>
    <mergeCell ref="F19:G19"/>
  </mergeCells>
  <pageMargins left="0.7" right="0.7" top="0.78740157499999996" bottom="0.78740157499999996"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5DC6-8CA7-43FB-89F6-E8FFCEECBBDB}">
  <dimension ref="B2:B29"/>
  <sheetViews>
    <sheetView showGridLines="0" tabSelected="1" zoomScale="90" zoomScaleNormal="90" workbookViewId="0">
      <selection activeCell="B24" sqref="B24"/>
    </sheetView>
  </sheetViews>
  <sheetFormatPr baseColWidth="10" defaultRowHeight="15" x14ac:dyDescent="0.25"/>
  <cols>
    <col min="1" max="1" width="7.140625" customWidth="1"/>
    <col min="2" max="2" width="104.5703125" customWidth="1"/>
  </cols>
  <sheetData>
    <row r="2" spans="2:2" ht="30" x14ac:dyDescent="0.25">
      <c r="B2" s="86" t="s">
        <v>58</v>
      </c>
    </row>
    <row r="3" spans="2:2" x14ac:dyDescent="0.25">
      <c r="B3" s="86"/>
    </row>
    <row r="4" spans="2:2" ht="45" x14ac:dyDescent="0.25">
      <c r="B4" s="87" t="s">
        <v>59</v>
      </c>
    </row>
    <row r="5" spans="2:2" x14ac:dyDescent="0.25">
      <c r="B5" s="87"/>
    </row>
    <row r="6" spans="2:2" x14ac:dyDescent="0.25">
      <c r="B6" s="86" t="s">
        <v>60</v>
      </c>
    </row>
    <row r="7" spans="2:2" x14ac:dyDescent="0.25">
      <c r="B7" s="86"/>
    </row>
    <row r="8" spans="2:2" ht="60" x14ac:dyDescent="0.25">
      <c r="B8" s="88" t="s">
        <v>61</v>
      </c>
    </row>
    <row r="9" spans="2:2" x14ac:dyDescent="0.25">
      <c r="B9" s="90" t="s">
        <v>72</v>
      </c>
    </row>
    <row r="10" spans="2:2" x14ac:dyDescent="0.25">
      <c r="B10" s="88"/>
    </row>
    <row r="11" spans="2:2" ht="30" x14ac:dyDescent="0.25">
      <c r="B11" s="88" t="s">
        <v>62</v>
      </c>
    </row>
    <row r="12" spans="2:2" x14ac:dyDescent="0.25">
      <c r="B12" s="90" t="s">
        <v>71</v>
      </c>
    </row>
    <row r="13" spans="2:2" x14ac:dyDescent="0.25">
      <c r="B13" s="90"/>
    </row>
    <row r="14" spans="2:2" ht="45" x14ac:dyDescent="0.25">
      <c r="B14" s="88" t="s">
        <v>63</v>
      </c>
    </row>
    <row r="15" spans="2:2" x14ac:dyDescent="0.25">
      <c r="B15" s="88"/>
    </row>
    <row r="16" spans="2:2" ht="48" x14ac:dyDescent="0.25">
      <c r="B16" s="88" t="s">
        <v>64</v>
      </c>
    </row>
    <row r="17" spans="2:2" x14ac:dyDescent="0.25">
      <c r="B17" s="88"/>
    </row>
    <row r="18" spans="2:2" ht="60" x14ac:dyDescent="0.25">
      <c r="B18" s="88" t="s">
        <v>65</v>
      </c>
    </row>
    <row r="19" spans="2:2" x14ac:dyDescent="0.25">
      <c r="B19" s="88"/>
    </row>
    <row r="20" spans="2:2" x14ac:dyDescent="0.25">
      <c r="B20" s="86" t="s">
        <v>66</v>
      </c>
    </row>
    <row r="21" spans="2:2" x14ac:dyDescent="0.25">
      <c r="B21" s="86"/>
    </row>
    <row r="22" spans="2:2" ht="45" x14ac:dyDescent="0.25">
      <c r="B22" s="89" t="s">
        <v>67</v>
      </c>
    </row>
    <row r="23" spans="2:2" x14ac:dyDescent="0.25">
      <c r="B23" s="89"/>
    </row>
    <row r="24" spans="2:2" ht="105" x14ac:dyDescent="0.25">
      <c r="B24" s="89" t="s">
        <v>68</v>
      </c>
    </row>
    <row r="25" spans="2:2" x14ac:dyDescent="0.25">
      <c r="B25" s="89"/>
    </row>
    <row r="26" spans="2:2" ht="45" x14ac:dyDescent="0.25">
      <c r="B26" s="87" t="s">
        <v>69</v>
      </c>
    </row>
    <row r="27" spans="2:2" ht="60" x14ac:dyDescent="0.25">
      <c r="B27" s="87" t="s">
        <v>70</v>
      </c>
    </row>
    <row r="28" spans="2:2" x14ac:dyDescent="0.25">
      <c r="B28" s="89"/>
    </row>
    <row r="29" spans="2:2" x14ac:dyDescent="0.25">
      <c r="B29" s="89"/>
    </row>
  </sheetData>
  <sheetProtection sheet="1" objects="1" scenarios="1"/>
  <hyperlinks>
    <hyperlink ref="B12" r:id="rId1" display="https://www.oenb.at/isaweb/report.do?lang=DE&amp;report=2.1" xr:uid="{369F540C-6F6B-4E13-AD73-264B2BB78228}"/>
    <hyperlink ref="B9" r:id="rId2" display="https://www.e-control.at/statistik/e-statistik/archiv/marktstatistik/preisentwicklungen" xr:uid="{147E4DFF-1E72-46E4-8DA1-764FABCB3099}"/>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Desktop-Computer &amp; Notebook</vt:lpstr>
      <vt:lpstr>Monitore</vt:lpstr>
      <vt:lpstr>Informationen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 Tisch</dc:creator>
  <cp:lastModifiedBy>Bauer Laura</cp:lastModifiedBy>
  <cp:lastPrinted>2022-04-18T13:11:10Z</cp:lastPrinted>
  <dcterms:created xsi:type="dcterms:W3CDTF">2022-03-02T12:14:28Z</dcterms:created>
  <dcterms:modified xsi:type="dcterms:W3CDTF">2022-08-18T11:53:53Z</dcterms:modified>
</cp:coreProperties>
</file>